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yss\OneDrive\Bureau\"/>
    </mc:Choice>
  </mc:AlternateContent>
  <xr:revisionPtr revIDLastSave="0" documentId="13_ncr:1_{882C1B15-999B-4C0F-865A-E8B6E10ACA48}" xr6:coauthVersionLast="47" xr6:coauthVersionMax="47" xr10:uidLastSave="{00000000-0000-0000-0000-000000000000}"/>
  <bookViews>
    <workbookView xWindow="-108" yWindow="-108" windowWidth="23256" windowHeight="12456" tabRatio="658" firstSheet="1" activeTab="7" xr2:uid="{4B4E9B7D-A92A-4851-97AA-C33B2B8646E5}"/>
  </bookViews>
  <sheets>
    <sheet name="DEBUTANT(E)S" sheetId="1" r:id="rId1"/>
    <sheet name="MINI POUSSIN(E)S" sheetId="3" r:id="rId2"/>
    <sheet name="POUSSIN(E)S" sheetId="4" r:id="rId3"/>
    <sheet name="BENJAMIN(E)S" sheetId="5" r:id="rId4"/>
    <sheet name="MINIMES F - G" sheetId="6" r:id="rId5"/>
    <sheet name="TC F - G" sheetId="7" r:id="rId6"/>
    <sheet name="LISTE NOMS ET CLUBS" sheetId="2" r:id="rId7"/>
    <sheet name="TCD" sheetId="8" r:id="rId8"/>
  </sheets>
  <definedNames>
    <definedName name="_xlnm._FilterDatabase" localSheetId="6" hidden="1">'LISTE NOMS ET CLUBS'!$A$1:$G$89</definedName>
    <definedName name="_xlnm._FilterDatabase" localSheetId="7" hidden="1">TCD!$A$1:$D$59</definedName>
  </definedNames>
  <calcPr calcId="191029"/>
  <pivotCaches>
    <pivotCache cacheId="57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8" l="1"/>
  <c r="B46" i="8"/>
  <c r="B47" i="8"/>
  <c r="B48" i="8"/>
  <c r="B49" i="8"/>
  <c r="B50" i="8"/>
  <c r="B51" i="8"/>
  <c r="B52" i="8"/>
  <c r="B53" i="8"/>
  <c r="B54" i="8"/>
  <c r="B55" i="8"/>
  <c r="B56" i="8"/>
  <c r="B57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28" i="8"/>
  <c r="B29" i="8"/>
  <c r="B30" i="8"/>
  <c r="B3" i="8"/>
  <c r="B4" i="8"/>
  <c r="B5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" i="8"/>
  <c r="I46" i="5"/>
  <c r="I45" i="5"/>
  <c r="I44" i="5"/>
  <c r="I43" i="5"/>
  <c r="I42" i="5"/>
  <c r="I40" i="5"/>
  <c r="I39" i="5"/>
  <c r="I38" i="5"/>
  <c r="I37" i="5"/>
  <c r="I36" i="5"/>
  <c r="I47" i="5"/>
  <c r="C103" i="4"/>
  <c r="C100" i="4"/>
  <c r="C101" i="4"/>
  <c r="I6" i="1"/>
  <c r="I5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C5" i="4"/>
  <c r="C9" i="4"/>
  <c r="C10" i="4"/>
  <c r="C11" i="4"/>
  <c r="C12" i="4"/>
  <c r="C13" i="4"/>
  <c r="C14" i="4"/>
  <c r="C16" i="4"/>
  <c r="C6" i="4"/>
  <c r="C7" i="4"/>
  <c r="C8" i="4"/>
  <c r="C15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I156" i="7"/>
  <c r="C156" i="7"/>
  <c r="I155" i="7"/>
  <c r="C155" i="7"/>
  <c r="I154" i="7"/>
  <c r="C154" i="7"/>
  <c r="I153" i="7"/>
  <c r="C153" i="7"/>
  <c r="I152" i="7"/>
  <c r="C152" i="7"/>
  <c r="I151" i="7"/>
  <c r="C151" i="7"/>
  <c r="I150" i="7"/>
  <c r="C150" i="7"/>
  <c r="I149" i="7"/>
  <c r="C149" i="7"/>
  <c r="I148" i="7"/>
  <c r="C148" i="7"/>
  <c r="I147" i="7"/>
  <c r="C147" i="7"/>
  <c r="I146" i="7"/>
  <c r="C146" i="7"/>
  <c r="I145" i="7"/>
  <c r="C145" i="7"/>
  <c r="C144" i="7"/>
  <c r="I124" i="7"/>
  <c r="C124" i="7"/>
  <c r="I123" i="7"/>
  <c r="C123" i="7"/>
  <c r="I122" i="7"/>
  <c r="C122" i="7"/>
  <c r="I121" i="7"/>
  <c r="C121" i="7"/>
  <c r="I120" i="7"/>
  <c r="C120" i="7"/>
  <c r="I119" i="7"/>
  <c r="C119" i="7"/>
  <c r="I118" i="7"/>
  <c r="C118" i="7"/>
  <c r="I117" i="7"/>
  <c r="C117" i="7"/>
  <c r="I116" i="7"/>
  <c r="C116" i="7"/>
  <c r="I115" i="7"/>
  <c r="C115" i="7"/>
  <c r="I114" i="7"/>
  <c r="C114" i="7"/>
  <c r="I113" i="7"/>
  <c r="C113" i="7"/>
  <c r="I112" i="7"/>
  <c r="C112" i="7"/>
  <c r="I111" i="7"/>
  <c r="C111" i="7"/>
  <c r="I110" i="7"/>
  <c r="C110" i="7"/>
  <c r="I109" i="7"/>
  <c r="C109" i="7"/>
  <c r="I108" i="7"/>
  <c r="C108" i="7"/>
  <c r="I107" i="7"/>
  <c r="C107" i="7"/>
  <c r="I106" i="7"/>
  <c r="C106" i="7"/>
  <c r="I105" i="7"/>
  <c r="C105" i="7"/>
  <c r="I104" i="7"/>
  <c r="C104" i="7"/>
  <c r="I103" i="7"/>
  <c r="C103" i="7"/>
  <c r="I102" i="7"/>
  <c r="C102" i="7"/>
  <c r="I101" i="7"/>
  <c r="C101" i="7"/>
  <c r="I100" i="7"/>
  <c r="C100" i="7"/>
  <c r="I92" i="7"/>
  <c r="C92" i="7"/>
  <c r="I91" i="7"/>
  <c r="C91" i="7"/>
  <c r="I90" i="7"/>
  <c r="C90" i="7"/>
  <c r="I89" i="7"/>
  <c r="C89" i="7"/>
  <c r="I88" i="7"/>
  <c r="C88" i="7"/>
  <c r="I87" i="7"/>
  <c r="C87" i="7"/>
  <c r="I86" i="7"/>
  <c r="C86" i="7"/>
  <c r="I85" i="7"/>
  <c r="C85" i="7"/>
  <c r="I84" i="7"/>
  <c r="C84" i="7"/>
  <c r="I83" i="7"/>
  <c r="C83" i="7"/>
  <c r="I82" i="7"/>
  <c r="C82" i="7"/>
  <c r="I81" i="7"/>
  <c r="C81" i="7"/>
  <c r="I80" i="7"/>
  <c r="C80" i="7"/>
  <c r="I79" i="7"/>
  <c r="C79" i="7"/>
  <c r="I78" i="7"/>
  <c r="C78" i="7"/>
  <c r="I77" i="7"/>
  <c r="C77" i="7"/>
  <c r="I76" i="7"/>
  <c r="C76" i="7"/>
  <c r="I75" i="7"/>
  <c r="C75" i="7"/>
  <c r="I74" i="7"/>
  <c r="C74" i="7"/>
  <c r="I73" i="7"/>
  <c r="C73" i="7"/>
  <c r="I72" i="7"/>
  <c r="C72" i="7"/>
  <c r="I69" i="7"/>
  <c r="C71" i="7"/>
  <c r="I71" i="7"/>
  <c r="C70" i="7"/>
  <c r="I70" i="7"/>
  <c r="C69" i="7"/>
  <c r="I68" i="7"/>
  <c r="C68" i="7"/>
  <c r="I60" i="7"/>
  <c r="C60" i="7"/>
  <c r="I59" i="7"/>
  <c r="C59" i="7"/>
  <c r="I58" i="7"/>
  <c r="C58" i="7"/>
  <c r="I57" i="7"/>
  <c r="C57" i="7"/>
  <c r="I56" i="7"/>
  <c r="C56" i="7"/>
  <c r="I55" i="7"/>
  <c r="C55" i="7"/>
  <c r="I54" i="7"/>
  <c r="C54" i="7"/>
  <c r="I53" i="7"/>
  <c r="C53" i="7"/>
  <c r="I52" i="7"/>
  <c r="C52" i="7"/>
  <c r="I51" i="7"/>
  <c r="C51" i="7"/>
  <c r="I50" i="7"/>
  <c r="C50" i="7"/>
  <c r="I49" i="7"/>
  <c r="C49" i="7"/>
  <c r="I48" i="7"/>
  <c r="C48" i="7"/>
  <c r="I47" i="7"/>
  <c r="C47" i="7"/>
  <c r="I46" i="7"/>
  <c r="C46" i="7"/>
  <c r="I45" i="7"/>
  <c r="C45" i="7"/>
  <c r="I44" i="7"/>
  <c r="C44" i="7"/>
  <c r="I43" i="7"/>
  <c r="C43" i="7"/>
  <c r="I42" i="7"/>
  <c r="C42" i="7"/>
  <c r="I41" i="7"/>
  <c r="C41" i="7"/>
  <c r="I40" i="7"/>
  <c r="C40" i="7"/>
  <c r="I39" i="7"/>
  <c r="C39" i="7"/>
  <c r="I38" i="7"/>
  <c r="C38" i="7"/>
  <c r="I37" i="7"/>
  <c r="C37" i="7"/>
  <c r="I36" i="7"/>
  <c r="C36" i="7"/>
  <c r="I29" i="7"/>
  <c r="C29" i="7"/>
  <c r="I28" i="7"/>
  <c r="C28" i="7"/>
  <c r="I27" i="7"/>
  <c r="C27" i="7"/>
  <c r="I26" i="7"/>
  <c r="C26" i="7"/>
  <c r="I25" i="7"/>
  <c r="C25" i="7"/>
  <c r="I24" i="7"/>
  <c r="C24" i="7"/>
  <c r="I23" i="7"/>
  <c r="C23" i="7"/>
  <c r="I22" i="7"/>
  <c r="C22" i="7"/>
  <c r="I21" i="7"/>
  <c r="C21" i="7"/>
  <c r="I20" i="7"/>
  <c r="C20" i="7"/>
  <c r="I19" i="7"/>
  <c r="C19" i="7"/>
  <c r="I18" i="7"/>
  <c r="C18" i="7"/>
  <c r="I17" i="7"/>
  <c r="C17" i="7"/>
  <c r="I16" i="7"/>
  <c r="C16" i="7"/>
  <c r="I15" i="7"/>
  <c r="C15" i="7"/>
  <c r="I14" i="7"/>
  <c r="C14" i="7"/>
  <c r="I13" i="7"/>
  <c r="C13" i="7"/>
  <c r="I12" i="7"/>
  <c r="C12" i="7"/>
  <c r="I11" i="7"/>
  <c r="C11" i="7"/>
  <c r="I10" i="7"/>
  <c r="C10" i="7"/>
  <c r="I9" i="7"/>
  <c r="C9" i="7"/>
  <c r="I8" i="7"/>
  <c r="C8" i="7"/>
  <c r="I7" i="7"/>
  <c r="C6" i="7"/>
  <c r="I6" i="7"/>
  <c r="C5" i="7"/>
  <c r="I5" i="7"/>
  <c r="C7" i="7"/>
  <c r="I156" i="6"/>
  <c r="C156" i="6"/>
  <c r="I155" i="6"/>
  <c r="C155" i="6"/>
  <c r="I154" i="6"/>
  <c r="C154" i="6"/>
  <c r="I153" i="6"/>
  <c r="C153" i="6"/>
  <c r="I152" i="6"/>
  <c r="C152" i="6"/>
  <c r="I151" i="6"/>
  <c r="C151" i="6"/>
  <c r="I150" i="6"/>
  <c r="C150" i="6"/>
  <c r="C149" i="6"/>
  <c r="C148" i="6"/>
  <c r="C147" i="6"/>
  <c r="C146" i="6"/>
  <c r="C145" i="6"/>
  <c r="I124" i="6"/>
  <c r="C124" i="6"/>
  <c r="I123" i="6"/>
  <c r="C123" i="6"/>
  <c r="I122" i="6"/>
  <c r="C122" i="6"/>
  <c r="I121" i="6"/>
  <c r="C121" i="6"/>
  <c r="I120" i="6"/>
  <c r="C120" i="6"/>
  <c r="I119" i="6"/>
  <c r="C119" i="6"/>
  <c r="I118" i="6"/>
  <c r="C118" i="6"/>
  <c r="I117" i="6"/>
  <c r="C117" i="6"/>
  <c r="I116" i="6"/>
  <c r="C116" i="6"/>
  <c r="I115" i="6"/>
  <c r="C115" i="6"/>
  <c r="I114" i="6"/>
  <c r="C114" i="6"/>
  <c r="I113" i="6"/>
  <c r="C113" i="6"/>
  <c r="I112" i="6"/>
  <c r="C112" i="6"/>
  <c r="I111" i="6"/>
  <c r="C111" i="6"/>
  <c r="I110" i="6"/>
  <c r="C110" i="6"/>
  <c r="I109" i="6"/>
  <c r="C109" i="6"/>
  <c r="I108" i="6"/>
  <c r="C108" i="6"/>
  <c r="I107" i="6"/>
  <c r="C107" i="6"/>
  <c r="I106" i="6"/>
  <c r="C106" i="6"/>
  <c r="I105" i="6"/>
  <c r="C105" i="6"/>
  <c r="I104" i="6"/>
  <c r="C104" i="6"/>
  <c r="I101" i="6"/>
  <c r="C103" i="6"/>
  <c r="I103" i="6"/>
  <c r="C102" i="6"/>
  <c r="I100" i="6"/>
  <c r="C101" i="6"/>
  <c r="I102" i="6"/>
  <c r="C100" i="6"/>
  <c r="I92" i="6"/>
  <c r="C92" i="6"/>
  <c r="I91" i="6"/>
  <c r="C91" i="6"/>
  <c r="I90" i="6"/>
  <c r="C90" i="6"/>
  <c r="I89" i="6"/>
  <c r="C89" i="6"/>
  <c r="I88" i="6"/>
  <c r="C88" i="6"/>
  <c r="I87" i="6"/>
  <c r="C87" i="6"/>
  <c r="I86" i="6"/>
  <c r="C86" i="6"/>
  <c r="I85" i="6"/>
  <c r="C85" i="6"/>
  <c r="I84" i="6"/>
  <c r="C84" i="6"/>
  <c r="I83" i="6"/>
  <c r="C83" i="6"/>
  <c r="I82" i="6"/>
  <c r="C82" i="6"/>
  <c r="I81" i="6"/>
  <c r="C81" i="6"/>
  <c r="I80" i="6"/>
  <c r="C80" i="6"/>
  <c r="I79" i="6"/>
  <c r="C79" i="6"/>
  <c r="I78" i="6"/>
  <c r="C78" i="6"/>
  <c r="I77" i="6"/>
  <c r="C77" i="6"/>
  <c r="I76" i="6"/>
  <c r="C76" i="6"/>
  <c r="I75" i="6"/>
  <c r="C75" i="6"/>
  <c r="I74" i="6"/>
  <c r="C74" i="6"/>
  <c r="I73" i="6"/>
  <c r="C73" i="6"/>
  <c r="I72" i="6"/>
  <c r="C72" i="6"/>
  <c r="I71" i="6"/>
  <c r="C71" i="6"/>
  <c r="I70" i="6"/>
  <c r="C70" i="6"/>
  <c r="I68" i="6"/>
  <c r="C69" i="6"/>
  <c r="I69" i="6"/>
  <c r="C68" i="6"/>
  <c r="I60" i="6"/>
  <c r="C60" i="6"/>
  <c r="I59" i="6"/>
  <c r="C59" i="6"/>
  <c r="I58" i="6"/>
  <c r="C58" i="6"/>
  <c r="I57" i="6"/>
  <c r="C57" i="6"/>
  <c r="I56" i="6"/>
  <c r="C56" i="6"/>
  <c r="I55" i="6"/>
  <c r="C55" i="6"/>
  <c r="I54" i="6"/>
  <c r="C54" i="6"/>
  <c r="I53" i="6"/>
  <c r="C53" i="6"/>
  <c r="I52" i="6"/>
  <c r="C52" i="6"/>
  <c r="I51" i="6"/>
  <c r="C51" i="6"/>
  <c r="I50" i="6"/>
  <c r="C50" i="6"/>
  <c r="I49" i="6"/>
  <c r="C49" i="6"/>
  <c r="I48" i="6"/>
  <c r="C48" i="6"/>
  <c r="I47" i="6"/>
  <c r="C47" i="6"/>
  <c r="I46" i="6"/>
  <c r="C46" i="6"/>
  <c r="I45" i="6"/>
  <c r="C45" i="6"/>
  <c r="I44" i="6"/>
  <c r="C44" i="6"/>
  <c r="I43" i="6"/>
  <c r="C43" i="6"/>
  <c r="I42" i="6"/>
  <c r="C42" i="6"/>
  <c r="I41" i="6"/>
  <c r="C41" i="6"/>
  <c r="I40" i="6"/>
  <c r="C40" i="6"/>
  <c r="I39" i="6"/>
  <c r="C39" i="6"/>
  <c r="I38" i="6"/>
  <c r="C38" i="6"/>
  <c r="I36" i="6"/>
  <c r="C37" i="6"/>
  <c r="I37" i="6"/>
  <c r="C36" i="6"/>
  <c r="I29" i="6"/>
  <c r="C29" i="6"/>
  <c r="I28" i="6"/>
  <c r="C28" i="6"/>
  <c r="I27" i="6"/>
  <c r="C27" i="6"/>
  <c r="I26" i="6"/>
  <c r="C26" i="6"/>
  <c r="I25" i="6"/>
  <c r="C25" i="6"/>
  <c r="I24" i="6"/>
  <c r="C24" i="6"/>
  <c r="I23" i="6"/>
  <c r="C23" i="6"/>
  <c r="I22" i="6"/>
  <c r="C22" i="6"/>
  <c r="I21" i="6"/>
  <c r="C21" i="6"/>
  <c r="I20" i="6"/>
  <c r="C20" i="6"/>
  <c r="I19" i="6"/>
  <c r="C19" i="6"/>
  <c r="I18" i="6"/>
  <c r="C18" i="6"/>
  <c r="I17" i="6"/>
  <c r="C17" i="6"/>
  <c r="I16" i="6"/>
  <c r="C16" i="6"/>
  <c r="I15" i="6"/>
  <c r="C15" i="6"/>
  <c r="I14" i="6"/>
  <c r="C14" i="6"/>
  <c r="I13" i="6"/>
  <c r="C13" i="6"/>
  <c r="I12" i="6"/>
  <c r="C12" i="6"/>
  <c r="I11" i="6"/>
  <c r="C11" i="6"/>
  <c r="I10" i="6"/>
  <c r="C10" i="6"/>
  <c r="I9" i="6"/>
  <c r="C9" i="6"/>
  <c r="I8" i="6"/>
  <c r="C8" i="6"/>
  <c r="I6" i="6"/>
  <c r="C7" i="6"/>
  <c r="I5" i="6"/>
  <c r="C6" i="6"/>
  <c r="I7" i="6"/>
  <c r="C5" i="6"/>
  <c r="I156" i="5"/>
  <c r="C156" i="5"/>
  <c r="I155" i="5"/>
  <c r="C155" i="5"/>
  <c r="I154" i="5"/>
  <c r="C154" i="5"/>
  <c r="I153" i="5"/>
  <c r="C153" i="5"/>
  <c r="I152" i="5"/>
  <c r="C152" i="5"/>
  <c r="I151" i="5"/>
  <c r="C151" i="5"/>
  <c r="I150" i="5"/>
  <c r="C150" i="5"/>
  <c r="I149" i="5"/>
  <c r="C149" i="5"/>
  <c r="I148" i="5"/>
  <c r="C148" i="5"/>
  <c r="I147" i="5"/>
  <c r="C147" i="5"/>
  <c r="I146" i="5"/>
  <c r="C146" i="5"/>
  <c r="I145" i="5"/>
  <c r="C145" i="5"/>
  <c r="I144" i="5"/>
  <c r="C144" i="5"/>
  <c r="I143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I124" i="5"/>
  <c r="C124" i="5"/>
  <c r="I123" i="5"/>
  <c r="C123" i="5"/>
  <c r="I122" i="5"/>
  <c r="C122" i="5"/>
  <c r="I121" i="5"/>
  <c r="C121" i="5"/>
  <c r="I120" i="5"/>
  <c r="C120" i="5"/>
  <c r="I119" i="5"/>
  <c r="C119" i="5"/>
  <c r="I118" i="5"/>
  <c r="C118" i="5"/>
  <c r="I117" i="5"/>
  <c r="C117" i="5"/>
  <c r="I116" i="5"/>
  <c r="C116" i="5"/>
  <c r="I115" i="5"/>
  <c r="C115" i="5"/>
  <c r="I114" i="5"/>
  <c r="C114" i="5"/>
  <c r="I113" i="5"/>
  <c r="C113" i="5"/>
  <c r="I112" i="5"/>
  <c r="C112" i="5"/>
  <c r="I109" i="5"/>
  <c r="C111" i="5"/>
  <c r="I108" i="5"/>
  <c r="C110" i="5"/>
  <c r="I107" i="5"/>
  <c r="C109" i="5"/>
  <c r="I106" i="5"/>
  <c r="C108" i="5"/>
  <c r="I105" i="5"/>
  <c r="C107" i="5"/>
  <c r="I104" i="5"/>
  <c r="C106" i="5"/>
  <c r="I102" i="5"/>
  <c r="C105" i="5"/>
  <c r="I101" i="5"/>
  <c r="C104" i="5"/>
  <c r="I100" i="5"/>
  <c r="C103" i="5"/>
  <c r="I111" i="5"/>
  <c r="C102" i="5"/>
  <c r="I103" i="5"/>
  <c r="C101" i="5"/>
  <c r="I110" i="5"/>
  <c r="C100" i="5"/>
  <c r="I92" i="5"/>
  <c r="C92" i="5"/>
  <c r="I91" i="5"/>
  <c r="C91" i="5"/>
  <c r="I90" i="5"/>
  <c r="C90" i="5"/>
  <c r="I89" i="5"/>
  <c r="C89" i="5"/>
  <c r="I88" i="5"/>
  <c r="C88" i="5"/>
  <c r="I87" i="5"/>
  <c r="C87" i="5"/>
  <c r="I86" i="5"/>
  <c r="C86" i="5"/>
  <c r="I85" i="5"/>
  <c r="C85" i="5"/>
  <c r="I84" i="5"/>
  <c r="C84" i="5"/>
  <c r="I83" i="5"/>
  <c r="C83" i="5"/>
  <c r="I82" i="5"/>
  <c r="C82" i="5"/>
  <c r="I81" i="5"/>
  <c r="C81" i="5"/>
  <c r="I80" i="5"/>
  <c r="C80" i="5"/>
  <c r="I79" i="5"/>
  <c r="C79" i="5"/>
  <c r="I78" i="5"/>
  <c r="C78" i="5"/>
  <c r="I77" i="5"/>
  <c r="C77" i="5"/>
  <c r="I76" i="5"/>
  <c r="C76" i="5"/>
  <c r="I74" i="5"/>
  <c r="C75" i="5"/>
  <c r="I73" i="5"/>
  <c r="C74" i="5"/>
  <c r="I72" i="5"/>
  <c r="C73" i="5"/>
  <c r="I71" i="5"/>
  <c r="C72" i="5"/>
  <c r="I69" i="5"/>
  <c r="C70" i="5"/>
  <c r="I68" i="5"/>
  <c r="C71" i="5"/>
  <c r="I70" i="5"/>
  <c r="C69" i="5"/>
  <c r="I75" i="5"/>
  <c r="C68" i="5"/>
  <c r="I60" i="5"/>
  <c r="C60" i="5"/>
  <c r="I59" i="5"/>
  <c r="C59" i="5"/>
  <c r="I58" i="5"/>
  <c r="C58" i="5"/>
  <c r="I57" i="5"/>
  <c r="C57" i="5"/>
  <c r="I56" i="5"/>
  <c r="C56" i="5"/>
  <c r="I55" i="5"/>
  <c r="C55" i="5"/>
  <c r="I54" i="5"/>
  <c r="C54" i="5"/>
  <c r="I53" i="5"/>
  <c r="C53" i="5"/>
  <c r="I52" i="5"/>
  <c r="C52" i="5"/>
  <c r="I51" i="5"/>
  <c r="C51" i="5"/>
  <c r="I50" i="5"/>
  <c r="C50" i="5"/>
  <c r="I49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I41" i="5"/>
  <c r="C36" i="5"/>
  <c r="I29" i="5"/>
  <c r="C29" i="5"/>
  <c r="I28" i="5"/>
  <c r="C28" i="5"/>
  <c r="I27" i="5"/>
  <c r="C27" i="5"/>
  <c r="I26" i="5"/>
  <c r="C26" i="5"/>
  <c r="I25" i="5"/>
  <c r="C25" i="5"/>
  <c r="I24" i="5"/>
  <c r="C24" i="5"/>
  <c r="I23" i="5"/>
  <c r="C23" i="5"/>
  <c r="I22" i="5"/>
  <c r="C22" i="5"/>
  <c r="I21" i="5"/>
  <c r="C21" i="5"/>
  <c r="I20" i="5"/>
  <c r="C20" i="5"/>
  <c r="I17" i="5"/>
  <c r="C19" i="5"/>
  <c r="I16" i="5"/>
  <c r="C18" i="5"/>
  <c r="I15" i="5"/>
  <c r="C17" i="5"/>
  <c r="I14" i="5"/>
  <c r="C16" i="5"/>
  <c r="I13" i="5"/>
  <c r="C15" i="5"/>
  <c r="I12" i="5"/>
  <c r="C14" i="5"/>
  <c r="I11" i="5"/>
  <c r="C13" i="5"/>
  <c r="I6" i="5"/>
  <c r="C12" i="5"/>
  <c r="I5" i="5"/>
  <c r="C11" i="5"/>
  <c r="I19" i="5"/>
  <c r="C10" i="5"/>
  <c r="I8" i="5"/>
  <c r="C9" i="5"/>
  <c r="I7" i="5"/>
  <c r="C8" i="5"/>
  <c r="I18" i="5"/>
  <c r="C7" i="5"/>
  <c r="I9" i="5"/>
  <c r="C6" i="5"/>
  <c r="I10" i="5"/>
  <c r="C5" i="5"/>
  <c r="I154" i="4"/>
  <c r="C154" i="4"/>
  <c r="I153" i="4"/>
  <c r="C153" i="4"/>
  <c r="I152" i="4"/>
  <c r="C152" i="4"/>
  <c r="I151" i="4"/>
  <c r="C151" i="4"/>
  <c r="I150" i="4"/>
  <c r="C150" i="4"/>
  <c r="I149" i="4"/>
  <c r="C149" i="4"/>
  <c r="I148" i="4"/>
  <c r="C148" i="4"/>
  <c r="I147" i="4"/>
  <c r="C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C122" i="4"/>
  <c r="C121" i="4"/>
  <c r="I122" i="4"/>
  <c r="C120" i="4"/>
  <c r="I121" i="4"/>
  <c r="C119" i="4"/>
  <c r="I120" i="4"/>
  <c r="C118" i="4"/>
  <c r="I119" i="4"/>
  <c r="C117" i="4"/>
  <c r="I118" i="4"/>
  <c r="C116" i="4"/>
  <c r="I117" i="4"/>
  <c r="C115" i="4"/>
  <c r="I116" i="4"/>
  <c r="C114" i="4"/>
  <c r="I115" i="4"/>
  <c r="C113" i="4"/>
  <c r="I114" i="4"/>
  <c r="C111" i="4"/>
  <c r="I113" i="4"/>
  <c r="C110" i="4"/>
  <c r="I112" i="4"/>
  <c r="C109" i="4"/>
  <c r="I111" i="4"/>
  <c r="C106" i="4"/>
  <c r="I110" i="4"/>
  <c r="C102" i="4"/>
  <c r="I109" i="4"/>
  <c r="I108" i="4"/>
  <c r="I107" i="4"/>
  <c r="C107" i="4"/>
  <c r="I106" i="4"/>
  <c r="C112" i="4"/>
  <c r="I105" i="4"/>
  <c r="C105" i="4"/>
  <c r="I104" i="4"/>
  <c r="C104" i="4"/>
  <c r="I103" i="4"/>
  <c r="I102" i="4"/>
  <c r="I101" i="4"/>
  <c r="I100" i="4"/>
  <c r="C108" i="4"/>
  <c r="I92" i="4"/>
  <c r="C92" i="4"/>
  <c r="I91" i="4"/>
  <c r="C91" i="4"/>
  <c r="I90" i="4"/>
  <c r="C90" i="4"/>
  <c r="I89" i="4"/>
  <c r="C89" i="4"/>
  <c r="I88" i="4"/>
  <c r="C88" i="4"/>
  <c r="I87" i="4"/>
  <c r="C87" i="4"/>
  <c r="I86" i="4"/>
  <c r="C86" i="4"/>
  <c r="I85" i="4"/>
  <c r="C85" i="4"/>
  <c r="I84" i="4"/>
  <c r="C84" i="4"/>
  <c r="I83" i="4"/>
  <c r="C83" i="4"/>
  <c r="I82" i="4"/>
  <c r="C82" i="4"/>
  <c r="I81" i="4"/>
  <c r="C81" i="4"/>
  <c r="I80" i="4"/>
  <c r="C80" i="4"/>
  <c r="I79" i="4"/>
  <c r="C79" i="4"/>
  <c r="I78" i="4"/>
  <c r="C78" i="4"/>
  <c r="I77" i="4"/>
  <c r="C77" i="4"/>
  <c r="I76" i="4"/>
  <c r="C76" i="4"/>
  <c r="I75" i="4"/>
  <c r="C74" i="4"/>
  <c r="I74" i="4"/>
  <c r="C71" i="4"/>
  <c r="I73" i="4"/>
  <c r="C70" i="4"/>
  <c r="I72" i="4"/>
  <c r="C73" i="4"/>
  <c r="I71" i="4"/>
  <c r="C69" i="4"/>
  <c r="I70" i="4"/>
  <c r="C68" i="4"/>
  <c r="I69" i="4"/>
  <c r="C72" i="4"/>
  <c r="I68" i="4"/>
  <c r="C75" i="4"/>
  <c r="I60" i="4"/>
  <c r="C60" i="4"/>
  <c r="I59" i="4"/>
  <c r="C59" i="4"/>
  <c r="I58" i="4"/>
  <c r="C58" i="4"/>
  <c r="I57" i="4"/>
  <c r="C57" i="4"/>
  <c r="I56" i="4"/>
  <c r="C56" i="4"/>
  <c r="I55" i="4"/>
  <c r="C55" i="4"/>
  <c r="I54" i="4"/>
  <c r="C54" i="4"/>
  <c r="I53" i="4"/>
  <c r="C53" i="4"/>
  <c r="I52" i="4"/>
  <c r="C52" i="4"/>
  <c r="I51" i="4"/>
  <c r="C51" i="4"/>
  <c r="I50" i="4"/>
  <c r="C50" i="4"/>
  <c r="I49" i="4"/>
  <c r="C49" i="4"/>
  <c r="I48" i="4"/>
  <c r="C48" i="4"/>
  <c r="I47" i="4"/>
  <c r="C47" i="4"/>
  <c r="I46" i="4"/>
  <c r="C46" i="4"/>
  <c r="I45" i="4"/>
  <c r="C45" i="4"/>
  <c r="I44" i="4"/>
  <c r="C43" i="4"/>
  <c r="I43" i="4"/>
  <c r="C42" i="4"/>
  <c r="I42" i="4"/>
  <c r="C38" i="4"/>
  <c r="I41" i="4"/>
  <c r="C40" i="4"/>
  <c r="I40" i="4"/>
  <c r="C41" i="4"/>
  <c r="I39" i="4"/>
  <c r="C36" i="4"/>
  <c r="I38" i="4"/>
  <c r="C37" i="4"/>
  <c r="I37" i="4"/>
  <c r="C44" i="4"/>
  <c r="I36" i="4"/>
  <c r="C39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0" i="4"/>
  <c r="I9" i="4"/>
  <c r="I8" i="4"/>
  <c r="I7" i="4"/>
  <c r="I6" i="4"/>
  <c r="I5" i="4"/>
  <c r="I11" i="4"/>
  <c r="I102" i="3"/>
  <c r="I103" i="3"/>
  <c r="I106" i="3"/>
  <c r="I100" i="3"/>
  <c r="I101" i="3"/>
  <c r="I104" i="3"/>
  <c r="I105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I7" i="3"/>
  <c r="I10" i="3"/>
  <c r="I12" i="3"/>
  <c r="I5" i="3"/>
  <c r="I6" i="3"/>
  <c r="I8" i="3"/>
  <c r="I9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C6" i="3"/>
  <c r="C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I33" i="1"/>
  <c r="I35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10" i="1"/>
  <c r="C7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<sst xmlns="http://schemas.openxmlformats.org/spreadsheetml/2006/main" count="1811" uniqueCount="456">
  <si>
    <t>DEBUTANTES</t>
  </si>
  <si>
    <t>NAGE LIBRE</t>
  </si>
  <si>
    <t>25 mètres</t>
  </si>
  <si>
    <t>Numéro</t>
  </si>
  <si>
    <t>Nom Prénom</t>
  </si>
  <si>
    <t>Club</t>
  </si>
  <si>
    <t>Temps</t>
  </si>
  <si>
    <t>Score</t>
  </si>
  <si>
    <t>DEBUTANTS</t>
  </si>
  <si>
    <t>RELAIS</t>
  </si>
  <si>
    <t>MINI POUSSINS</t>
  </si>
  <si>
    <t>MINI POUSSINES</t>
  </si>
  <si>
    <t>BRASSE</t>
  </si>
  <si>
    <t>DOS</t>
  </si>
  <si>
    <t>PAPILLON</t>
  </si>
  <si>
    <t>CRAWL</t>
  </si>
  <si>
    <t>MEYSSIN Lucas</t>
  </si>
  <si>
    <t>MEYSSIN Clément</t>
  </si>
  <si>
    <t>MEYSSIN Louis</t>
  </si>
  <si>
    <t>MEYSSIN Thibault</t>
  </si>
  <si>
    <t>Les Avenières</t>
  </si>
  <si>
    <t>St Geoire en Valdaine</t>
  </si>
  <si>
    <t>Pont de Beauvoisin</t>
  </si>
  <si>
    <t>Entre Deux Guiers</t>
  </si>
  <si>
    <t>POUSSINES</t>
  </si>
  <si>
    <t>POUSSINS</t>
  </si>
  <si>
    <t>BENJAMINES</t>
  </si>
  <si>
    <t>BENJAMINS</t>
  </si>
  <si>
    <t>RELAIS 4 NAGES</t>
  </si>
  <si>
    <t>50 mètres</t>
  </si>
  <si>
    <t>TOUTE CATEGORIE FILLES</t>
  </si>
  <si>
    <t>TOUTE CATEGORIE GARCONS</t>
  </si>
  <si>
    <t>100 mètres</t>
  </si>
  <si>
    <t>MINIMES FILLES</t>
  </si>
  <si>
    <t>MINIMES GARCONS</t>
  </si>
  <si>
    <t>MAGNARD Forest</t>
  </si>
  <si>
    <t>Catégorie</t>
  </si>
  <si>
    <t>Débutant</t>
  </si>
  <si>
    <t>Débutante</t>
  </si>
  <si>
    <t>Poussin</t>
  </si>
  <si>
    <t>Poussine</t>
  </si>
  <si>
    <t>Benjamin</t>
  </si>
  <si>
    <t>Minime G</t>
  </si>
  <si>
    <t>Mini-Poussin</t>
  </si>
  <si>
    <t>Étiquettes de lignes</t>
  </si>
  <si>
    <t>Total général</t>
  </si>
  <si>
    <t>OR</t>
  </si>
  <si>
    <t>ARGENT</t>
  </si>
  <si>
    <t>BRONZE</t>
  </si>
  <si>
    <t>COURAND Maël</t>
  </si>
  <si>
    <t>COURAND Meije</t>
  </si>
  <si>
    <t>GUILLOT Lucas</t>
  </si>
  <si>
    <t>HARAGUIA Kelia</t>
  </si>
  <si>
    <t>LATIL Gwenn</t>
  </si>
  <si>
    <t>MORNEY Timothé</t>
  </si>
  <si>
    <t>RIBEIRO Kiara</t>
  </si>
  <si>
    <t>RIBEIRO Victoire</t>
  </si>
  <si>
    <t>ROUSSEAU Manon</t>
  </si>
  <si>
    <t>ROUSSEAU Martin</t>
  </si>
  <si>
    <t>STRAMBECCHI Elisa</t>
  </si>
  <si>
    <t>VEROLLET Naomie</t>
  </si>
  <si>
    <t>VEROLLET Candice</t>
  </si>
  <si>
    <t>BERTHIER Alexiane</t>
  </si>
  <si>
    <t>PICOT Mathis</t>
  </si>
  <si>
    <t>BOUCHERBA Ambre</t>
  </si>
  <si>
    <t>TCF</t>
  </si>
  <si>
    <t>AFONSO Arnaud</t>
  </si>
  <si>
    <t>MINIME G</t>
  </si>
  <si>
    <t>HASSLER Malo</t>
  </si>
  <si>
    <t>DEMANGE Louise</t>
  </si>
  <si>
    <t>MINIME F</t>
  </si>
  <si>
    <t>BOUCHERBA Ariane</t>
  </si>
  <si>
    <t>BENJAMINE</t>
  </si>
  <si>
    <t>GALLEY Gaston</t>
  </si>
  <si>
    <t>MINI POUSSIN</t>
  </si>
  <si>
    <t>GAUEAU Leandro</t>
  </si>
  <si>
    <t>POUSSIN</t>
  </si>
  <si>
    <t>HASSLER Emma</t>
  </si>
  <si>
    <t>GAUEAU Tyliann</t>
  </si>
  <si>
    <t>MINI POUSSINE</t>
  </si>
  <si>
    <t>PELLEGRINI Lisa</t>
  </si>
  <si>
    <t>POUSSINE</t>
  </si>
  <si>
    <t>PEDRON Eleonore</t>
  </si>
  <si>
    <t>DEMANGE Thelma</t>
  </si>
  <si>
    <t>DEBUTANTE</t>
  </si>
  <si>
    <t>COSTE Melina</t>
  </si>
  <si>
    <t>VIAL Clara</t>
  </si>
  <si>
    <t>SELLIM Mayol</t>
  </si>
  <si>
    <t>BENJAMIN</t>
  </si>
  <si>
    <t>BERNARD Dorian</t>
  </si>
  <si>
    <t>GROS-BALTHAZAD Bastien</t>
  </si>
  <si>
    <t>GEORGES Frédérick</t>
  </si>
  <si>
    <t>ATANGANA Théo</t>
  </si>
  <si>
    <t>ATANGANA Naël</t>
  </si>
  <si>
    <t>COSTE Sofia</t>
  </si>
  <si>
    <t>SAUCEROTTE Isaline</t>
  </si>
  <si>
    <t>MARTIN Lilwenn</t>
  </si>
  <si>
    <t>BOLLOGNAT Chloé</t>
  </si>
  <si>
    <t>GAILLARD Camille</t>
  </si>
  <si>
    <t>RAKETIC Lilia</t>
  </si>
  <si>
    <t>BLUSSET Simon</t>
  </si>
  <si>
    <t>DENA Mattéo</t>
  </si>
  <si>
    <t>LOUVAT Quentin</t>
  </si>
  <si>
    <t>FLOC'H Gwena-Marie</t>
  </si>
  <si>
    <t>RAKETIC Tessa</t>
  </si>
  <si>
    <t>FLOC'H Servan</t>
  </si>
  <si>
    <t>FLOC'H Ronan</t>
  </si>
  <si>
    <t>TCG</t>
  </si>
  <si>
    <t>AMSELLEM Flore</t>
  </si>
  <si>
    <t>FLOC'H Lenaig</t>
  </si>
  <si>
    <t>REY Florine</t>
  </si>
  <si>
    <t>METRAL Calvin</t>
  </si>
  <si>
    <t>CHODKIEWICZ Louan</t>
  </si>
  <si>
    <t>BILLON-LAROUTE Tom</t>
  </si>
  <si>
    <t>BOLLOGNAT Tom</t>
  </si>
  <si>
    <t>GIANCALONE Timéo</t>
  </si>
  <si>
    <t>CHOUIKHA Zakaria</t>
  </si>
  <si>
    <t>SCALISI Sohan</t>
  </si>
  <si>
    <t>VERGNAUD Annaelle</t>
  </si>
  <si>
    <t>DE SOUSA Claudie</t>
  </si>
  <si>
    <t>PALPACUER Julia</t>
  </si>
  <si>
    <t>BRICARD Elisa</t>
  </si>
  <si>
    <t>PICHON Quentin</t>
  </si>
  <si>
    <t>MEUNIER Max</t>
  </si>
  <si>
    <t>DEUDON Bastien</t>
  </si>
  <si>
    <t>DESVIGNES Margaux</t>
  </si>
  <si>
    <t>BOUSSEAU Emma</t>
  </si>
  <si>
    <t>BOUSSEAU Manon</t>
  </si>
  <si>
    <t>PELLET Jules</t>
  </si>
  <si>
    <t>MEUNIER Lily</t>
  </si>
  <si>
    <t>PICHON Aurélien</t>
  </si>
  <si>
    <t>BOUSSEAU Lou-Anne</t>
  </si>
  <si>
    <t>PINET Sylvain</t>
  </si>
  <si>
    <t>MELGAR Elian</t>
  </si>
  <si>
    <t>RAPIN Jeanne</t>
  </si>
  <si>
    <t>BRICARD Axel</t>
  </si>
  <si>
    <t>LOCATELLI Cloe</t>
  </si>
  <si>
    <t>CHABOUD Elaia</t>
  </si>
  <si>
    <t>FRIEDERICH Sophie</t>
  </si>
  <si>
    <t>CHAPUIS Robin</t>
  </si>
  <si>
    <t>1'12'00</t>
  </si>
  <si>
    <t>0'43'22</t>
  </si>
  <si>
    <t>0'49'13</t>
  </si>
  <si>
    <t>0'36'55</t>
  </si>
  <si>
    <t>0'41'65</t>
  </si>
  <si>
    <t>0'53'17</t>
  </si>
  <si>
    <t>1'02'39</t>
  </si>
  <si>
    <t>0'30'17</t>
  </si>
  <si>
    <t>0'31'45</t>
  </si>
  <si>
    <t>0'33'00</t>
  </si>
  <si>
    <t>GONZALVES Noam</t>
  </si>
  <si>
    <t>0'33'17</t>
  </si>
  <si>
    <t>0'35'10</t>
  </si>
  <si>
    <t>0'37'54</t>
  </si>
  <si>
    <t>0'47'72</t>
  </si>
  <si>
    <t>0'53'37</t>
  </si>
  <si>
    <t>0'33'25</t>
  </si>
  <si>
    <t>0'31'73</t>
  </si>
  <si>
    <t>0'39'72</t>
  </si>
  <si>
    <t>0'26'52</t>
  </si>
  <si>
    <t>0'27'30</t>
  </si>
  <si>
    <t>0'42'52</t>
  </si>
  <si>
    <t>0'26'41</t>
  </si>
  <si>
    <t>0'34'43</t>
  </si>
  <si>
    <t>0'36'04</t>
  </si>
  <si>
    <t>0'24'30</t>
  </si>
  <si>
    <t>0'24'76</t>
  </si>
  <si>
    <t>0'25'00</t>
  </si>
  <si>
    <t>0'25'41</t>
  </si>
  <si>
    <t>0'40'80</t>
  </si>
  <si>
    <t>0'48'95</t>
  </si>
  <si>
    <t>0'25'04</t>
  </si>
  <si>
    <t>0'25'12</t>
  </si>
  <si>
    <t>0'27'81</t>
  </si>
  <si>
    <t>0'28'06</t>
  </si>
  <si>
    <t>0'28'55</t>
  </si>
  <si>
    <t>GAILLARD Jules</t>
  </si>
  <si>
    <t>0'30'14</t>
  </si>
  <si>
    <t>0'31'67</t>
  </si>
  <si>
    <t>0'32'95</t>
  </si>
  <si>
    <t>0'33'10</t>
  </si>
  <si>
    <t>GALLEY Emile</t>
  </si>
  <si>
    <t>0'34'45</t>
  </si>
  <si>
    <t>0'34'86</t>
  </si>
  <si>
    <t>0'49'58</t>
  </si>
  <si>
    <t>0'57'70</t>
  </si>
  <si>
    <t>0'57'81</t>
  </si>
  <si>
    <t>1'00'26</t>
  </si>
  <si>
    <t>1'06'10</t>
  </si>
  <si>
    <t>0'44'28</t>
  </si>
  <si>
    <t>0'45'12</t>
  </si>
  <si>
    <t>0'47'27</t>
  </si>
  <si>
    <t>0'49'04</t>
  </si>
  <si>
    <t>0'51'79</t>
  </si>
  <si>
    <t>0'52'45</t>
  </si>
  <si>
    <t>0'53'23</t>
  </si>
  <si>
    <t>0'55'38</t>
  </si>
  <si>
    <t>0'55'40</t>
  </si>
  <si>
    <t>0'57'08</t>
  </si>
  <si>
    <t>0'57'72</t>
  </si>
  <si>
    <t>1'01'17</t>
  </si>
  <si>
    <t>1'04'50</t>
  </si>
  <si>
    <t>1'13'18</t>
  </si>
  <si>
    <t>0'44'45</t>
  </si>
  <si>
    <t>0'44'76</t>
  </si>
  <si>
    <t>0'45'23</t>
  </si>
  <si>
    <t>0'47'35</t>
  </si>
  <si>
    <t>0'47'67</t>
  </si>
  <si>
    <t>0'52'76</t>
  </si>
  <si>
    <t>0'54'70</t>
  </si>
  <si>
    <t>0'43'24</t>
  </si>
  <si>
    <t>0'49'86</t>
  </si>
  <si>
    <t>0'50'83</t>
  </si>
  <si>
    <t>0'51'11</t>
  </si>
  <si>
    <t>0'35'14</t>
  </si>
  <si>
    <t>0'26'92</t>
  </si>
  <si>
    <t>0'28'97</t>
  </si>
  <si>
    <t>0'40'37</t>
  </si>
  <si>
    <t>0'35'53</t>
  </si>
  <si>
    <t>0'36'35</t>
  </si>
  <si>
    <t>0'38'01</t>
  </si>
  <si>
    <t>0'28'21</t>
  </si>
  <si>
    <t>0'36'44</t>
  </si>
  <si>
    <t>0'36'45</t>
  </si>
  <si>
    <t>0'29'38</t>
  </si>
  <si>
    <t>0'29'70</t>
  </si>
  <si>
    <t>0'29'96</t>
  </si>
  <si>
    <t>0'33'66</t>
  </si>
  <si>
    <t>0'34'30</t>
  </si>
  <si>
    <t>0'36'15</t>
  </si>
  <si>
    <t>Noam, Tom, Lilwenn, Cloé</t>
  </si>
  <si>
    <t>Saint Geoire</t>
  </si>
  <si>
    <t>2'24'57</t>
  </si>
  <si>
    <t>Victoire, Candice, Lucas, Mathis</t>
  </si>
  <si>
    <t>2'34'57</t>
  </si>
  <si>
    <t>Thelma, Melina, Gwenn, Elisa</t>
  </si>
  <si>
    <t>3'45'32</t>
  </si>
  <si>
    <t>0'32'10</t>
  </si>
  <si>
    <t>0'22'14</t>
  </si>
  <si>
    <t>0'23'60</t>
  </si>
  <si>
    <t>0'26'76</t>
  </si>
  <si>
    <t>0'27'24</t>
  </si>
  <si>
    <t>0'27'70</t>
  </si>
  <si>
    <t>0'34'29</t>
  </si>
  <si>
    <t>0'23'95</t>
  </si>
  <si>
    <t>0'30'01</t>
  </si>
  <si>
    <t>0'30'78</t>
  </si>
  <si>
    <t>0'40'05</t>
  </si>
  <si>
    <t>0'44'20</t>
  </si>
  <si>
    <t>0'21'08</t>
  </si>
  <si>
    <t>0'22'57</t>
  </si>
  <si>
    <t>0'24'03</t>
  </si>
  <si>
    <t>0'24'08</t>
  </si>
  <si>
    <t>0'24'84</t>
  </si>
  <si>
    <t>0'25'82</t>
  </si>
  <si>
    <t>0'32'12</t>
  </si>
  <si>
    <t>0'33'09</t>
  </si>
  <si>
    <t>0'17'67</t>
  </si>
  <si>
    <t>0'19'36</t>
  </si>
  <si>
    <t>0'19'43</t>
  </si>
  <si>
    <t>0'19'92</t>
  </si>
  <si>
    <t>0'21'50</t>
  </si>
  <si>
    <t>0'21'62</t>
  </si>
  <si>
    <t>0'24'36</t>
  </si>
  <si>
    <t>0'26'74</t>
  </si>
  <si>
    <t>0'29'15</t>
  </si>
  <si>
    <t>0'29'55</t>
  </si>
  <si>
    <t>0'33'83</t>
  </si>
  <si>
    <t>0'37'10</t>
  </si>
  <si>
    <t>0'39'70</t>
  </si>
  <si>
    <t>0'21'70</t>
  </si>
  <si>
    <t>0'26'87</t>
  </si>
  <si>
    <t>0'27'59</t>
  </si>
  <si>
    <t>0'28'50</t>
  </si>
  <si>
    <t>0'30'65</t>
  </si>
  <si>
    <t>0'34'50</t>
  </si>
  <si>
    <t>0'23'23</t>
  </si>
  <si>
    <t>0'27'71</t>
  </si>
  <si>
    <t>0'28'09</t>
  </si>
  <si>
    <t>0'28'20</t>
  </si>
  <si>
    <t>0'37'13</t>
  </si>
  <si>
    <t>0'17'59</t>
  </si>
  <si>
    <t>0'18'26</t>
  </si>
  <si>
    <t>0'18'72</t>
  </si>
  <si>
    <t>0'22'26</t>
  </si>
  <si>
    <t>0'23'09</t>
  </si>
  <si>
    <t>0'23'19</t>
  </si>
  <si>
    <t>0'24'67</t>
  </si>
  <si>
    <t>0'24'75</t>
  </si>
  <si>
    <t>0'25'72</t>
  </si>
  <si>
    <t>0'29'01</t>
  </si>
  <si>
    <t>0'33'27</t>
  </si>
  <si>
    <t>Meije, Naomie, Manon, Elisa</t>
  </si>
  <si>
    <t>1'38'39</t>
  </si>
  <si>
    <t>Emile, Gaston, Leandro, Lisa</t>
  </si>
  <si>
    <t>1'52'26</t>
  </si>
  <si>
    <t>Zakariah, Jules, Matteo, Timéo</t>
  </si>
  <si>
    <t>1'53'98</t>
  </si>
  <si>
    <t>Martin, Kelia, Thibault, Kiara</t>
  </si>
  <si>
    <t>2'05'83</t>
  </si>
  <si>
    <t>Axel, Jules, Auélien, Lily</t>
  </si>
  <si>
    <t>2'16'70</t>
  </si>
  <si>
    <t>Julia, Lilia, Simon, Anaëlle</t>
  </si>
  <si>
    <t>2'23'17</t>
  </si>
  <si>
    <t>Sofia, Tyliann, Mélina, Isaline</t>
  </si>
  <si>
    <t>2'53'60</t>
  </si>
  <si>
    <t>0'55'41</t>
  </si>
  <si>
    <t>1'07'00</t>
  </si>
  <si>
    <t>1'26'76</t>
  </si>
  <si>
    <t>0'19'10</t>
  </si>
  <si>
    <t>0'20'01</t>
  </si>
  <si>
    <t>0'28'16</t>
  </si>
  <si>
    <t>0'38'22</t>
  </si>
  <si>
    <t>0'39'84</t>
  </si>
  <si>
    <t>0'47'53</t>
  </si>
  <si>
    <t>0'47'82</t>
  </si>
  <si>
    <t>0'51'71</t>
  </si>
  <si>
    <t>0'53'54</t>
  </si>
  <si>
    <t>0'53'89</t>
  </si>
  <si>
    <t>1'14'10</t>
  </si>
  <si>
    <t>0'41'31</t>
  </si>
  <si>
    <t>0'49'45</t>
  </si>
  <si>
    <t>0'51'43</t>
  </si>
  <si>
    <t>0'51'45</t>
  </si>
  <si>
    <t>0'51'75</t>
  </si>
  <si>
    <t>0'53'45</t>
  </si>
  <si>
    <t>0'56'35</t>
  </si>
  <si>
    <t>1'01'11</t>
  </si>
  <si>
    <t>1'06'35</t>
  </si>
  <si>
    <t>1'06'62</t>
  </si>
  <si>
    <t>1'15'89</t>
  </si>
  <si>
    <t>0'16'50</t>
  </si>
  <si>
    <t>0'18'40</t>
  </si>
  <si>
    <t>0'20'06</t>
  </si>
  <si>
    <t>0'21'93</t>
  </si>
  <si>
    <t>0'22'52</t>
  </si>
  <si>
    <t>0'24'10</t>
  </si>
  <si>
    <t>0'25'62</t>
  </si>
  <si>
    <t>0'26'04</t>
  </si>
  <si>
    <t>0'26'18</t>
  </si>
  <si>
    <t>0'27'22</t>
  </si>
  <si>
    <t>0'31'03</t>
  </si>
  <si>
    <t>0'33'78</t>
  </si>
  <si>
    <t>0'35'15</t>
  </si>
  <si>
    <t>0'36'74</t>
  </si>
  <si>
    <t>0'38'14</t>
  </si>
  <si>
    <t>0'38'65</t>
  </si>
  <si>
    <t>0'39'06</t>
  </si>
  <si>
    <t>0'39'38</t>
  </si>
  <si>
    <t>0'42'84</t>
  </si>
  <si>
    <t>0'44'30</t>
  </si>
  <si>
    <t>0'47'21</t>
  </si>
  <si>
    <t>0'48'19</t>
  </si>
  <si>
    <t>0'51'52</t>
  </si>
  <si>
    <t>1'02'30</t>
  </si>
  <si>
    <t>1'03'84</t>
  </si>
  <si>
    <t>1'10'40</t>
  </si>
  <si>
    <t>Bastien, Théo, Naël, Dorian</t>
  </si>
  <si>
    <t>1'26'98</t>
  </si>
  <si>
    <t>Maël, Louis, Lucas, Timothé</t>
  </si>
  <si>
    <t>1'30'52</t>
  </si>
  <si>
    <t>Tom, Louan, Quentin, Calvin</t>
  </si>
  <si>
    <t>1'32'18</t>
  </si>
  <si>
    <t>Elisa, Bastien, Louan, Jeanne</t>
  </si>
  <si>
    <t>1'38'83</t>
  </si>
  <si>
    <t>Tessa, Gwenn-Marie, Servan,Claudie</t>
  </si>
  <si>
    <t>1'44'06</t>
  </si>
  <si>
    <t>Claire, Mayol, Frédérick, Ariane</t>
  </si>
  <si>
    <t>1'58'77</t>
  </si>
  <si>
    <t>0'40'15</t>
  </si>
  <si>
    <t>0'43'87</t>
  </si>
  <si>
    <t>0'44'21</t>
  </si>
  <si>
    <t>0'47'73</t>
  </si>
  <si>
    <t>0'40'83</t>
  </si>
  <si>
    <t>0'41'81</t>
  </si>
  <si>
    <t>0'43'75</t>
  </si>
  <si>
    <t>0'44'69</t>
  </si>
  <si>
    <t>0'34'40</t>
  </si>
  <si>
    <t>0'35'72</t>
  </si>
  <si>
    <t>0'36'77</t>
  </si>
  <si>
    <t>0'40'38</t>
  </si>
  <si>
    <t>0'41'78</t>
  </si>
  <si>
    <t>0'47'18</t>
  </si>
  <si>
    <t>0'51'15</t>
  </si>
  <si>
    <t>0'46'15</t>
  </si>
  <si>
    <t>0'47'60</t>
  </si>
  <si>
    <t>0'48'52</t>
  </si>
  <si>
    <t>0'47'17</t>
  </si>
  <si>
    <t>0'48'75</t>
  </si>
  <si>
    <t>0'35'76</t>
  </si>
  <si>
    <t>0'36'43</t>
  </si>
  <si>
    <t>0'36'36</t>
  </si>
  <si>
    <t>0'36'89</t>
  </si>
  <si>
    <t>Margaux, Cloe, Elaia, Emma</t>
  </si>
  <si>
    <t>2'50'18</t>
  </si>
  <si>
    <t>Lenaig, Florine, Flore, Calvin</t>
  </si>
  <si>
    <t>2'53'32</t>
  </si>
  <si>
    <t>Entre deux Guiers</t>
  </si>
  <si>
    <t>Malo, Louise, Arnaud, Eleonore</t>
  </si>
  <si>
    <t>3'14'57</t>
  </si>
  <si>
    <t>1'42'78</t>
  </si>
  <si>
    <t>1'52'63</t>
  </si>
  <si>
    <t>2'03'29</t>
  </si>
  <si>
    <t>DAMAZ Maëva</t>
  </si>
  <si>
    <t>1'20'72</t>
  </si>
  <si>
    <t>1'27'72</t>
  </si>
  <si>
    <t>0'33'97</t>
  </si>
  <si>
    <t>0'37'66</t>
  </si>
  <si>
    <t>0'48'68</t>
  </si>
  <si>
    <t>1'29'56</t>
  </si>
  <si>
    <t>1'41'16</t>
  </si>
  <si>
    <t>GODDAT Cyril</t>
  </si>
  <si>
    <t>1'21'88</t>
  </si>
  <si>
    <t>1'24'75</t>
  </si>
  <si>
    <t>1'47'95</t>
  </si>
  <si>
    <t>0'29'37</t>
  </si>
  <si>
    <t>0'32'80</t>
  </si>
  <si>
    <t>0'33'58</t>
  </si>
  <si>
    <t>0'30'03</t>
  </si>
  <si>
    <t>1'02'96</t>
  </si>
  <si>
    <t>1'07'20</t>
  </si>
  <si>
    <t>1'12'64</t>
  </si>
  <si>
    <t>1'46'24</t>
  </si>
  <si>
    <t>Equipe Guignol : Lara Tatouille, Gérard Mensoif, Syl Teplaît, Eva Pisser</t>
  </si>
  <si>
    <t>2'25'95</t>
  </si>
  <si>
    <t>Maëva, Cyril, Océane, Forest</t>
  </si>
  <si>
    <t>2'27'97</t>
  </si>
  <si>
    <t>Sophie, Quentin, Elian, Sylvain</t>
  </si>
  <si>
    <t>2'44'41</t>
  </si>
  <si>
    <t>Emma, Ambre, Malo, Arnaud</t>
  </si>
  <si>
    <t>3'12'85</t>
  </si>
  <si>
    <t>(Tous)</t>
  </si>
  <si>
    <t>OR : DOS PAP CRAWL / ARGENT RELAIS</t>
  </si>
  <si>
    <t>ARGENT : RELAIS</t>
  </si>
  <si>
    <t>BRONZE : DOS PAP / RELAIS OR</t>
  </si>
  <si>
    <t>BRASSE BRONZE, or dos, argent pap et relais</t>
  </si>
  <si>
    <t>argent nage libre</t>
  </si>
  <si>
    <t>bronze brasse et crawl, argent dos et relais</t>
  </si>
  <si>
    <t xml:space="preserve">bronze brasse et crawl </t>
  </si>
  <si>
    <t>argent relais</t>
  </si>
  <si>
    <t>bronze brasse pap crawl, argent relais</t>
  </si>
  <si>
    <t>bronze brasse et crawl</t>
  </si>
  <si>
    <t>bronze brasse et crawl, or pap</t>
  </si>
  <si>
    <t>or dos pap crawl, bronze brasse, argent relais*</t>
  </si>
  <si>
    <t>or nage libre, bronze brasse pap crawl,  argent dos</t>
  </si>
  <si>
    <t>or tous sauf brasse</t>
  </si>
  <si>
    <t>argent pap relais, bronze brasse dos crawl</t>
  </si>
  <si>
    <t>Médaille</t>
  </si>
  <si>
    <t>Nage</t>
  </si>
  <si>
    <t>TC</t>
  </si>
  <si>
    <t>Nombre de Médaille</t>
  </si>
  <si>
    <t>Étiquettes de colonnes</t>
  </si>
  <si>
    <t>Nombre de Nom Prénom</t>
  </si>
  <si>
    <t>1 OR</t>
  </si>
  <si>
    <t>2 ARGENT</t>
  </si>
  <si>
    <t>3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</si>
</sst>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4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0" applyFont="1" applyFill="1"/>
    <xf numFmtId="47" fontId="3" fillId="2" borderId="0" xfId="0" applyNumberFormat="1" applyFont="1" applyFill="1" applyAlignment="1">
      <alignment horizontal="center" vertical="center"/>
    </xf>
    <xf numFmtId="47" fontId="4" fillId="3" borderId="0" xfId="0" applyNumberFormat="1" applyFont="1" applyFill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7" fontId="0" fillId="0" borderId="0" xfId="0" applyNumberFormat="1"/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7" fontId="2" fillId="5" borderId="0" xfId="0" applyNumberFormat="1" applyFont="1" applyFill="1" applyAlignment="1">
      <alignment horizontal="center" vertical="center"/>
    </xf>
    <xf numFmtId="47" fontId="2" fillId="6" borderId="0" xfId="0" applyNumberFormat="1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0" borderId="0" xfId="0" applyFont="1" applyFill="1"/>
    <xf numFmtId="0" fontId="0" fillId="7" borderId="0" xfId="0" applyFill="1" applyAlignment="1">
      <alignment horizontal="left"/>
    </xf>
    <xf numFmtId="0" fontId="0" fillId="7" borderId="0" xfId="0" applyNumberFormat="1" applyFill="1"/>
    <xf numFmtId="0" fontId="0" fillId="0" borderId="0" xfId="0" applyNumberFormat="1" applyFill="1"/>
    <xf numFmtId="0" fontId="1" fillId="0" borderId="0" xfId="0" applyFont="1" applyFill="1"/>
    <xf numFmtId="0" fontId="5" fillId="0" borderId="0" xfId="0" applyFont="1" applyFill="1" applyAlignment="1">
      <alignment horizontal="left" indent="1"/>
    </xf>
    <xf numFmtId="0" fontId="5" fillId="0" borderId="0" xfId="0" applyNumberFormat="1" applyFont="1" applyFill="1"/>
    <xf numFmtId="0" fontId="0" fillId="0" borderId="0" xfId="0" applyFill="1" applyAlignment="1">
      <alignment horizontal="left" indent="1"/>
    </xf>
  </cellXfs>
  <cellStyles count="1">
    <cellStyle name="Normal" xfId="0" builtinId="0"/>
  </cellStyles>
  <dxfs count="514"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5" tint="0.59999389629810485"/>
        </patternFill>
      </fill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éphanie MEYSSIN" refreshedDate="44777.646710300927" createdVersion="8" refreshedVersion="8" minRefreshableVersion="3" recordCount="58" xr:uid="{4EC12087-6B00-4541-8D24-7A6A553F4F33}">
  <cacheSource type="worksheet">
    <worksheetSource ref="A1:D59" sheet="TCD"/>
  </cacheSource>
  <cacheFields count="4">
    <cacheField name="Nage" numFmtId="0">
      <sharedItems count="6">
        <s v="NAGE LIBRE"/>
        <s v="RELAIS"/>
        <s v="BRASSE"/>
        <s v="DOS"/>
        <s v="PAPILLON"/>
        <s v="CRAWL"/>
      </sharedItems>
    </cacheField>
    <cacheField name="Catégorie" numFmtId="0">
      <sharedItems count="9">
        <s v="Débutante"/>
        <s v="Débutant"/>
        <s v="Mini-Poussin"/>
        <s v="Poussine"/>
        <s v="Poussin"/>
        <s v="Benjamin"/>
        <s v="Minime G"/>
        <s v="TCF"/>
        <s v="TC"/>
      </sharedItems>
    </cacheField>
    <cacheField name="Médaille" numFmtId="0">
      <sharedItems count="6">
        <s v="1 OR"/>
        <s v="2 ARGENT"/>
        <s v="3 BRONZE"/>
        <s v="OR" u="1"/>
        <s v="BRONZE" u="1"/>
        <s v="ARGENT" u="1"/>
      </sharedItems>
    </cacheField>
    <cacheField name="Nom Prénom" numFmtId="0">
      <sharedItems count="21">
        <s v="RIBEIRO Victoire"/>
        <s v="VEROLLET Candice"/>
        <s v="ROUSSEAU Martin"/>
        <s v="LATIL Gwenn"/>
        <s v="GUILLOT Lucas"/>
        <s v="PICOT Mathis"/>
        <s v="MEYSSIN Clément"/>
        <s v="RIBEIRO Kiara"/>
        <s v="VEROLLET Naomie"/>
        <s v="STRAMBECCHI Elisa"/>
        <s v="ROUSSEAU Manon"/>
        <s v="COURAND Meije"/>
        <s v="MEYSSIN Thibault"/>
        <s v="MORNEY Timothé"/>
        <s v="MEYSSIN Lucas"/>
        <s v="COURAND Maël"/>
        <s v="MEYSSIN Louis"/>
        <s v="MAGNARD Forest"/>
        <s v="DAMAZ Maëva"/>
        <s v="GODDAT Cyril" u="1"/>
        <s v="Océa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x v="0"/>
    <x v="0"/>
    <x v="0"/>
    <x v="0"/>
  </r>
  <r>
    <x v="0"/>
    <x v="0"/>
    <x v="1"/>
    <x v="1"/>
  </r>
  <r>
    <x v="0"/>
    <x v="1"/>
    <x v="0"/>
    <x v="2"/>
  </r>
  <r>
    <x v="0"/>
    <x v="0"/>
    <x v="1"/>
    <x v="3"/>
  </r>
  <r>
    <x v="1"/>
    <x v="2"/>
    <x v="1"/>
    <x v="0"/>
  </r>
  <r>
    <x v="1"/>
    <x v="2"/>
    <x v="1"/>
    <x v="1"/>
  </r>
  <r>
    <x v="1"/>
    <x v="2"/>
    <x v="1"/>
    <x v="4"/>
  </r>
  <r>
    <x v="1"/>
    <x v="2"/>
    <x v="1"/>
    <x v="5"/>
  </r>
  <r>
    <x v="2"/>
    <x v="2"/>
    <x v="2"/>
    <x v="4"/>
  </r>
  <r>
    <x v="2"/>
    <x v="2"/>
    <x v="2"/>
    <x v="6"/>
  </r>
  <r>
    <x v="2"/>
    <x v="2"/>
    <x v="2"/>
    <x v="5"/>
  </r>
  <r>
    <x v="3"/>
    <x v="2"/>
    <x v="0"/>
    <x v="4"/>
  </r>
  <r>
    <x v="4"/>
    <x v="2"/>
    <x v="1"/>
    <x v="4"/>
  </r>
  <r>
    <x v="5"/>
    <x v="2"/>
    <x v="2"/>
    <x v="4"/>
  </r>
  <r>
    <x v="5"/>
    <x v="2"/>
    <x v="2"/>
    <x v="6"/>
  </r>
  <r>
    <x v="5"/>
    <x v="2"/>
    <x v="2"/>
    <x v="5"/>
  </r>
  <r>
    <x v="2"/>
    <x v="3"/>
    <x v="2"/>
    <x v="7"/>
  </r>
  <r>
    <x v="2"/>
    <x v="3"/>
    <x v="2"/>
    <x v="8"/>
  </r>
  <r>
    <x v="2"/>
    <x v="3"/>
    <x v="2"/>
    <x v="9"/>
  </r>
  <r>
    <x v="3"/>
    <x v="3"/>
    <x v="0"/>
    <x v="10"/>
  </r>
  <r>
    <x v="3"/>
    <x v="3"/>
    <x v="1"/>
    <x v="7"/>
  </r>
  <r>
    <x v="3"/>
    <x v="3"/>
    <x v="2"/>
    <x v="11"/>
  </r>
  <r>
    <x v="3"/>
    <x v="3"/>
    <x v="2"/>
    <x v="8"/>
  </r>
  <r>
    <x v="3"/>
    <x v="3"/>
    <x v="2"/>
    <x v="9"/>
  </r>
  <r>
    <x v="4"/>
    <x v="3"/>
    <x v="0"/>
    <x v="10"/>
  </r>
  <r>
    <x v="4"/>
    <x v="3"/>
    <x v="1"/>
    <x v="9"/>
  </r>
  <r>
    <x v="4"/>
    <x v="3"/>
    <x v="2"/>
    <x v="7"/>
  </r>
  <r>
    <x v="4"/>
    <x v="3"/>
    <x v="2"/>
    <x v="8"/>
  </r>
  <r>
    <x v="4"/>
    <x v="3"/>
    <x v="2"/>
    <x v="8"/>
  </r>
  <r>
    <x v="5"/>
    <x v="3"/>
    <x v="0"/>
    <x v="10"/>
  </r>
  <r>
    <x v="5"/>
    <x v="3"/>
    <x v="2"/>
    <x v="7"/>
  </r>
  <r>
    <x v="5"/>
    <x v="3"/>
    <x v="2"/>
    <x v="9"/>
  </r>
  <r>
    <x v="1"/>
    <x v="3"/>
    <x v="0"/>
    <x v="11"/>
  </r>
  <r>
    <x v="1"/>
    <x v="3"/>
    <x v="0"/>
    <x v="8"/>
  </r>
  <r>
    <x v="1"/>
    <x v="3"/>
    <x v="0"/>
    <x v="10"/>
  </r>
  <r>
    <x v="1"/>
    <x v="3"/>
    <x v="0"/>
    <x v="9"/>
  </r>
  <r>
    <x v="2"/>
    <x v="4"/>
    <x v="2"/>
    <x v="12"/>
  </r>
  <r>
    <x v="4"/>
    <x v="4"/>
    <x v="0"/>
    <x v="12"/>
  </r>
  <r>
    <x v="5"/>
    <x v="4"/>
    <x v="2"/>
    <x v="12"/>
  </r>
  <r>
    <x v="2"/>
    <x v="5"/>
    <x v="2"/>
    <x v="13"/>
  </r>
  <r>
    <x v="2"/>
    <x v="5"/>
    <x v="2"/>
    <x v="14"/>
  </r>
  <r>
    <x v="3"/>
    <x v="5"/>
    <x v="0"/>
    <x v="13"/>
  </r>
  <r>
    <x v="4"/>
    <x v="5"/>
    <x v="0"/>
    <x v="13"/>
  </r>
  <r>
    <x v="4"/>
    <x v="5"/>
    <x v="2"/>
    <x v="14"/>
  </r>
  <r>
    <x v="5"/>
    <x v="5"/>
    <x v="0"/>
    <x v="13"/>
  </r>
  <r>
    <x v="5"/>
    <x v="5"/>
    <x v="2"/>
    <x v="14"/>
  </r>
  <r>
    <x v="1"/>
    <x v="5"/>
    <x v="1"/>
    <x v="15"/>
  </r>
  <r>
    <x v="1"/>
    <x v="5"/>
    <x v="1"/>
    <x v="16"/>
  </r>
  <r>
    <x v="1"/>
    <x v="5"/>
    <x v="1"/>
    <x v="14"/>
  </r>
  <r>
    <x v="1"/>
    <x v="5"/>
    <x v="1"/>
    <x v="13"/>
  </r>
  <r>
    <x v="2"/>
    <x v="6"/>
    <x v="2"/>
    <x v="17"/>
  </r>
  <r>
    <x v="3"/>
    <x v="6"/>
    <x v="1"/>
    <x v="17"/>
  </r>
  <r>
    <x v="5"/>
    <x v="6"/>
    <x v="2"/>
    <x v="17"/>
  </r>
  <r>
    <x v="3"/>
    <x v="7"/>
    <x v="0"/>
    <x v="18"/>
  </r>
  <r>
    <x v="4"/>
    <x v="7"/>
    <x v="0"/>
    <x v="18"/>
  </r>
  <r>
    <x v="5"/>
    <x v="7"/>
    <x v="0"/>
    <x v="18"/>
  </r>
  <r>
    <x v="1"/>
    <x v="8"/>
    <x v="1"/>
    <x v="18"/>
  </r>
  <r>
    <x v="1"/>
    <x v="8"/>
    <x v="1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5C53D-42C2-440A-8D61-035570F8A0E4}" name="Tableau croisé dynamique3" cacheId="5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101:B121" firstHeaderRow="1" firstDataRow="1" firstDataCol="1" rowPageCount="1" colPageCount="1"/>
  <pivotFields count="4">
    <pivotField showAll="0"/>
    <pivotField axis="axisPage" showAll="0">
      <items count="10">
        <item x="5"/>
        <item x="1"/>
        <item x="0"/>
        <item x="6"/>
        <item x="2"/>
        <item x="4"/>
        <item x="3"/>
        <item x="8"/>
        <item x="7"/>
        <item t="default"/>
      </items>
    </pivotField>
    <pivotField dataField="1" showAll="0" defaultSubtotal="0"/>
    <pivotField axis="axisRow" showAll="0">
      <items count="22">
        <item x="15"/>
        <item x="11"/>
        <item x="18"/>
        <item m="1" x="19"/>
        <item x="4"/>
        <item x="3"/>
        <item x="17"/>
        <item x="6"/>
        <item x="16"/>
        <item x="14"/>
        <item x="12"/>
        <item x="13"/>
        <item m="1" x="20"/>
        <item x="5"/>
        <item x="7"/>
        <item x="0"/>
        <item x="10"/>
        <item x="2"/>
        <item x="9"/>
        <item x="1"/>
        <item x="8"/>
        <item t="default"/>
      </items>
    </pivotField>
  </pivotFields>
  <rowFields count="1">
    <field x="3"/>
  </rowFields>
  <rowItems count="2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1">
    <pageField fld="1" hier="-1"/>
  </pageFields>
  <dataFields count="1">
    <dataField name="Nombre de Médaill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B2D17F-FF29-4422-8120-CF4770A88EDC}" name="Tableau croisé dynamique2" cacheId="5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G62:H96" firstHeaderRow="1" firstDataRow="1" firstDataCol="1"/>
  <pivotFields count="4">
    <pivotField axis="axisRow" showAll="0">
      <items count="7">
        <item x="2"/>
        <item x="5"/>
        <item x="3"/>
        <item x="0"/>
        <item x="4"/>
        <item x="1"/>
        <item t="default"/>
      </items>
    </pivotField>
    <pivotField axis="axisRow" showAll="0">
      <items count="10">
        <item x="5"/>
        <item x="1"/>
        <item x="0"/>
        <item x="6"/>
        <item x="2"/>
        <item x="4"/>
        <item x="3"/>
        <item x="8"/>
        <item x="7"/>
        <item t="default"/>
      </items>
    </pivotField>
    <pivotField dataField="1" showAll="0"/>
    <pivotField showAll="0"/>
  </pivotFields>
  <rowFields count="2">
    <field x="0"/>
    <field x="1"/>
  </rowFields>
  <rowItems count="34">
    <i>
      <x/>
    </i>
    <i r="1">
      <x/>
    </i>
    <i r="1">
      <x v="3"/>
    </i>
    <i r="1">
      <x v="4"/>
    </i>
    <i r="1">
      <x v="5"/>
    </i>
    <i r="1">
      <x v="6"/>
    </i>
    <i>
      <x v="1"/>
    </i>
    <i r="1">
      <x/>
    </i>
    <i r="1">
      <x v="3"/>
    </i>
    <i r="1">
      <x v="4"/>
    </i>
    <i r="1">
      <x v="5"/>
    </i>
    <i r="1">
      <x v="6"/>
    </i>
    <i r="1">
      <x v="8"/>
    </i>
    <i>
      <x v="2"/>
    </i>
    <i r="1">
      <x/>
    </i>
    <i r="1">
      <x v="3"/>
    </i>
    <i r="1">
      <x v="4"/>
    </i>
    <i r="1">
      <x v="6"/>
    </i>
    <i r="1">
      <x v="8"/>
    </i>
    <i>
      <x v="3"/>
    </i>
    <i r="1">
      <x v="1"/>
    </i>
    <i r="1">
      <x v="2"/>
    </i>
    <i>
      <x v="4"/>
    </i>
    <i r="1">
      <x/>
    </i>
    <i r="1">
      <x v="4"/>
    </i>
    <i r="1">
      <x v="5"/>
    </i>
    <i r="1">
      <x v="6"/>
    </i>
    <i r="1">
      <x v="8"/>
    </i>
    <i>
      <x v="5"/>
    </i>
    <i r="1">
      <x/>
    </i>
    <i r="1">
      <x v="4"/>
    </i>
    <i r="1">
      <x v="6"/>
    </i>
    <i r="1">
      <x v="7"/>
    </i>
    <i t="grand">
      <x/>
    </i>
  </rowItems>
  <colItems count="1">
    <i/>
  </colItems>
  <dataFields count="1">
    <dataField name="Nombre de Médaille" fld="2" subtotal="count" baseField="0" baseItem="0"/>
  </dataFields>
  <formats count="8">
    <format dxfId="130">
      <pivotArea dataOnly="0" fieldPosition="0">
        <references count="1">
          <reference field="0" count="0"/>
        </references>
      </pivotArea>
    </format>
    <format dxfId="129">
      <pivotArea dataOnly="0" fieldPosition="0">
        <references count="1">
          <reference field="1" count="5">
            <x v="0"/>
            <x v="3"/>
            <x v="4"/>
            <x v="5"/>
            <x v="6"/>
          </reference>
        </references>
      </pivotArea>
    </format>
    <format dxfId="128">
      <pivotArea dataOnly="0" fieldPosition="0">
        <references count="1">
          <reference field="1" count="3">
            <x v="1"/>
            <x v="2"/>
            <x v="8"/>
          </reference>
        </references>
      </pivotArea>
    </format>
    <format dxfId="127">
      <pivotArea dataOnly="0" fieldPosition="0">
        <references count="1">
          <reference field="1" count="5">
            <x v="0"/>
            <x v="3"/>
            <x v="4"/>
            <x v="5"/>
            <x v="6"/>
          </reference>
        </references>
      </pivotArea>
    </format>
    <format dxfId="126">
      <pivotArea dataOnly="0" fieldPosition="0">
        <references count="1">
          <reference field="1" count="5">
            <x v="0"/>
            <x v="3"/>
            <x v="4"/>
            <x v="5"/>
            <x v="6"/>
          </reference>
        </references>
      </pivotArea>
    </format>
    <format dxfId="123">
      <pivotArea dataOnly="0" fieldPosition="0">
        <references count="1">
          <reference field="1" count="1">
            <x v="8"/>
          </reference>
        </references>
      </pivotArea>
    </format>
    <format dxfId="122">
      <pivotArea dataOnly="0" fieldPosition="0">
        <references count="1">
          <reference field="1" count="2">
            <x v="1"/>
            <x v="2"/>
          </reference>
        </references>
      </pivotArea>
    </format>
    <format dxfId="119">
      <pivotArea dataOnly="0" fieldPosition="0">
        <references count="1"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10922B-25CC-45EB-8D8A-ABE0C75AB51B}" name="Tableau croisé dynamique1" cacheId="5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62:E97" firstHeaderRow="1" firstDataRow="2" firstDataCol="1"/>
  <pivotFields count="4">
    <pivotField axis="axisRow" showAll="0">
      <items count="7">
        <item x="2"/>
        <item x="5"/>
        <item x="3"/>
        <item x="0"/>
        <item x="4"/>
        <item x="1"/>
        <item t="default"/>
      </items>
    </pivotField>
    <pivotField axis="axisRow" showAll="0">
      <items count="10">
        <item x="5"/>
        <item x="1"/>
        <item x="0"/>
        <item x="6"/>
        <item x="2"/>
        <item x="4"/>
        <item x="3"/>
        <item x="8"/>
        <item x="7"/>
        <item t="default"/>
      </items>
    </pivotField>
    <pivotField axis="axisCol" showAll="0" sumSubtotal="1">
      <items count="7">
        <item m="1" x="5"/>
        <item m="1" x="4"/>
        <item m="1" x="3"/>
        <item x="0"/>
        <item x="1"/>
        <item x="2"/>
        <item t="sum"/>
      </items>
    </pivotField>
    <pivotField dataField="1" showAll="0"/>
  </pivotFields>
  <rowFields count="2">
    <field x="0"/>
    <field x="1"/>
  </rowFields>
  <rowItems count="34">
    <i>
      <x/>
    </i>
    <i r="1">
      <x/>
    </i>
    <i r="1">
      <x v="3"/>
    </i>
    <i r="1">
      <x v="4"/>
    </i>
    <i r="1">
      <x v="5"/>
    </i>
    <i r="1">
      <x v="6"/>
    </i>
    <i>
      <x v="1"/>
    </i>
    <i r="1">
      <x/>
    </i>
    <i r="1">
      <x v="3"/>
    </i>
    <i r="1">
      <x v="4"/>
    </i>
    <i r="1">
      <x v="5"/>
    </i>
    <i r="1">
      <x v="6"/>
    </i>
    <i r="1">
      <x v="8"/>
    </i>
    <i>
      <x v="2"/>
    </i>
    <i r="1">
      <x/>
    </i>
    <i r="1">
      <x v="3"/>
    </i>
    <i r="1">
      <x v="4"/>
    </i>
    <i r="1">
      <x v="6"/>
    </i>
    <i r="1">
      <x v="8"/>
    </i>
    <i>
      <x v="3"/>
    </i>
    <i r="1">
      <x v="1"/>
    </i>
    <i r="1">
      <x v="2"/>
    </i>
    <i>
      <x v="4"/>
    </i>
    <i r="1">
      <x/>
    </i>
    <i r="1">
      <x v="4"/>
    </i>
    <i r="1">
      <x v="5"/>
    </i>
    <i r="1">
      <x v="6"/>
    </i>
    <i r="1">
      <x v="8"/>
    </i>
    <i>
      <x v="5"/>
    </i>
    <i r="1">
      <x/>
    </i>
    <i r="1">
      <x v="4"/>
    </i>
    <i r="1">
      <x v="6"/>
    </i>
    <i r="1">
      <x v="7"/>
    </i>
    <i t="grand">
      <x/>
    </i>
  </rowItems>
  <colFields count="1">
    <field x="2"/>
  </colFields>
  <colItems count="4">
    <i>
      <x v="3"/>
    </i>
    <i>
      <x v="4"/>
    </i>
    <i>
      <x v="5"/>
    </i>
    <i t="grand">
      <x/>
    </i>
  </colItems>
  <dataFields count="1">
    <dataField name="Nombre de Nom Prénom" fld="3" subtotal="count" baseField="0" baseItem="0"/>
  </dataFields>
  <formats count="9">
    <format dxfId="131">
      <pivotArea dataOnly="0" fieldPosition="0">
        <references count="1">
          <reference field="0" count="5">
            <x v="0"/>
            <x v="1"/>
            <x v="2"/>
            <x v="4"/>
            <x v="5"/>
          </reference>
        </references>
      </pivotArea>
    </format>
    <format dxfId="132">
      <pivotArea dataOnly="0" fieldPosition="0">
        <references count="1">
          <reference field="1" count="4">
            <x v="0"/>
            <x v="4"/>
            <x v="6"/>
            <x v="7"/>
          </reference>
        </references>
      </pivotArea>
    </format>
    <format dxfId="133">
      <pivotArea dataOnly="0" fieldPosition="0">
        <references count="1">
          <reference field="1" count="3">
            <x v="1"/>
            <x v="2"/>
            <x v="8"/>
          </reference>
        </references>
      </pivotArea>
    </format>
    <format dxfId="134">
      <pivotArea dataOnly="0" fieldPosition="0">
        <references count="1">
          <reference field="1" count="4">
            <x v="1"/>
            <x v="2"/>
            <x v="5"/>
            <x v="8"/>
          </reference>
        </references>
      </pivotArea>
    </format>
    <format dxfId="135">
      <pivotArea dataOnly="0" fieldPosition="0">
        <references count="1">
          <reference field="0" count="1">
            <x v="3"/>
          </reference>
        </references>
      </pivotArea>
    </format>
    <format dxfId="125">
      <pivotArea dataOnly="0" fieldPosition="0">
        <references count="1">
          <reference field="1" count="5">
            <x v="0"/>
            <x v="3"/>
            <x v="4"/>
            <x v="5"/>
            <x v="6"/>
          </reference>
        </references>
      </pivotArea>
    </format>
    <format dxfId="124">
      <pivotArea dataOnly="0" fieldPosition="0">
        <references count="1">
          <reference field="1" count="1">
            <x v="8"/>
          </reference>
        </references>
      </pivotArea>
    </format>
    <format dxfId="121">
      <pivotArea dataOnly="0" fieldPosition="0">
        <references count="1">
          <reference field="1" count="2">
            <x v="1"/>
            <x v="2"/>
          </reference>
        </references>
      </pivotArea>
    </format>
    <format dxfId="120">
      <pivotArea dataOnly="0" fieldPosition="0">
        <references count="1"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170F7A-7D9A-4DF5-8E6C-42FC39D03D00}" name="Tableau1" displayName="Tableau1" ref="A4:E26" totalsRowShown="0" headerRowDxfId="513" dataDxfId="512">
  <autoFilter ref="A4:E26" xr:uid="{AD170F7A-7D9A-4DF5-8E6C-42FC39D03D00}"/>
  <sortState xmlns:xlrd2="http://schemas.microsoft.com/office/spreadsheetml/2017/richdata2" ref="A5:E26">
    <sortCondition ref="D4:D26"/>
  </sortState>
  <tableColumns count="5">
    <tableColumn id="1" xr3:uid="{F9F8C7C3-FD43-4332-9E83-A2F2F622909B}" name="Numéro" dataDxfId="511"/>
    <tableColumn id="2" xr3:uid="{AD0062B4-F8CF-42BE-9527-FB78EDF8BBEB}" name="Nom Prénom" dataDxfId="510"/>
    <tableColumn id="3" xr3:uid="{13BE7D5F-12CC-4D7C-BF33-FCADB710B471}" name="Club" dataDxfId="509">
      <calculatedColumnFormula>VLOOKUP(Tableau1[[#This Row],[Nom Prénom]],'LISTE NOMS ET CLUBS'!A:B,2,0)</calculatedColumnFormula>
    </tableColumn>
    <tableColumn id="4" xr3:uid="{D5C53F60-349F-4E1D-A139-8A57125751D0}" name="Temps" dataDxfId="508"/>
    <tableColumn id="5" xr3:uid="{93AEFF81-8882-4C39-B945-C95667822662}" name="Score" dataDxfId="50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65D4AF3-5C77-4119-AFE1-4D4A156FCBDE}" name="Tableau135911" displayName="Tableau135911" ref="G67:K92" totalsRowShown="0" headerRowDxfId="450" dataDxfId="449">
  <autoFilter ref="G67:K92" xr:uid="{965D4AF3-5C77-4119-AFE1-4D4A156FCBDE}"/>
  <tableColumns count="5">
    <tableColumn id="1" xr3:uid="{859CAFB6-6966-4E03-A1E3-BBA5620F9073}" name="Numéro" dataDxfId="448"/>
    <tableColumn id="2" xr3:uid="{E8959F4F-8ED7-4626-9997-961CBD86D79F}" name="Nom Prénom" dataDxfId="447"/>
    <tableColumn id="3" xr3:uid="{B57BDEA2-A4A7-47B9-8A7D-84461FAC0FD4}" name="Club" dataDxfId="446">
      <calculatedColumnFormula>VLOOKUP(Tableau135911[[#This Row],[Nom Prénom]],'LISTE NOMS ET CLUBS'!A:B,2,0)</calculatedColumnFormula>
    </tableColumn>
    <tableColumn id="4" xr3:uid="{9617D273-4438-4EDA-9B5E-7575B96B2AE8}" name="Temps" dataDxfId="445"/>
    <tableColumn id="5" xr3:uid="{63EA2967-526E-4344-BEE4-619AC44037AE}" name="Score" dataDxfId="444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5FF37CA-F018-472F-8F76-C567FD8A9165}" name="Tableau1481012" displayName="Tableau1481012" ref="A99:E124" totalsRowShown="0" headerRowDxfId="443" dataDxfId="442">
  <autoFilter ref="A99:E124" xr:uid="{C5FF37CA-F018-472F-8F76-C567FD8A9165}"/>
  <tableColumns count="5">
    <tableColumn id="1" xr3:uid="{B9FC5647-0FC7-4BCA-A622-4D800F70C736}" name="Numéro" dataDxfId="441"/>
    <tableColumn id="2" xr3:uid="{C143A0B6-8E61-4BAD-9709-CA75D004E58D}" name="Nom Prénom" dataDxfId="440"/>
    <tableColumn id="3" xr3:uid="{8E882F25-2CF4-4C05-AEEE-C1F6B9166EB8}" name="Club" dataDxfId="439">
      <calculatedColumnFormula>VLOOKUP(Tableau1481012[[#This Row],[Nom Prénom]],'LISTE NOMS ET CLUBS'!A:B,2,0)</calculatedColumnFormula>
    </tableColumn>
    <tableColumn id="4" xr3:uid="{D1F99AE5-BF11-4D7B-8D61-34FD0EC5BFFC}" name="Temps" dataDxfId="438"/>
    <tableColumn id="5" xr3:uid="{6A4D8EFC-130B-471F-A902-8D3E2E1CEA79}" name="Score" dataDxfId="437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665C22A-AA0B-438A-B224-946F9B52834A}" name="Tableau13591113" displayName="Tableau13591113" ref="G99:K124" totalsRowShown="0" headerRowDxfId="436" dataDxfId="435">
  <autoFilter ref="G99:K124" xr:uid="{7665C22A-AA0B-438A-B224-946F9B52834A}"/>
  <sortState xmlns:xlrd2="http://schemas.microsoft.com/office/spreadsheetml/2017/richdata2" ref="G100:K124">
    <sortCondition ref="J99:J124"/>
  </sortState>
  <tableColumns count="5">
    <tableColumn id="1" xr3:uid="{D286E32B-4B8F-485B-B565-8F4F6FED78F5}" name="Numéro" dataDxfId="434"/>
    <tableColumn id="2" xr3:uid="{192FD7A2-067F-4815-9A38-A03CEF490125}" name="Nom Prénom" dataDxfId="433"/>
    <tableColumn id="3" xr3:uid="{E2E9A5CD-B1EA-4BD5-953E-BCF8DAF20B24}" name="Club" dataDxfId="432">
      <calculatedColumnFormula>VLOOKUP(Tableau13591113[[#This Row],[Nom Prénom]],'LISTE NOMS ET CLUBS'!A:B,2,0)</calculatedColumnFormula>
    </tableColumn>
    <tableColumn id="4" xr3:uid="{957FE92F-1BEB-42A5-A074-922A7B3ED88D}" name="Temps" dataDxfId="431"/>
    <tableColumn id="5" xr3:uid="{8B593A72-B767-4ACF-A44E-4170DF57E94C}" name="Score" dataDxfId="430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6AD68E7-D943-49E9-B015-EB06FC61D69B}" name="Tableau148101214" displayName="Tableau148101214" ref="A131:E156" totalsRowShown="0" headerRowDxfId="429" dataDxfId="428">
  <autoFilter ref="A131:E156" xr:uid="{56AD68E7-D943-49E9-B015-EB06FC61D69B}"/>
  <sortState xmlns:xlrd2="http://schemas.microsoft.com/office/spreadsheetml/2017/richdata2" ref="A132:E156">
    <sortCondition ref="D131:D156"/>
  </sortState>
  <tableColumns count="5">
    <tableColumn id="1" xr3:uid="{B083162D-31B5-414C-AB88-92A17BBD9222}" name="Numéro" dataDxfId="427"/>
    <tableColumn id="2" xr3:uid="{785118CD-2A31-45DF-8A29-6CF1D373E129}" name="Nom Prénom" dataDxfId="426"/>
    <tableColumn id="3" xr3:uid="{75139B37-0942-41F9-B4A5-EEAC90DB8D53}" name="Club" dataDxfId="425"/>
    <tableColumn id="4" xr3:uid="{AADDC946-1E71-4E9D-B41B-43E7DD4B6EA9}" name="Temps" dataDxfId="424"/>
    <tableColumn id="5" xr3:uid="{E66F3A11-46E3-43C5-9D43-F4555C37FB5E}" name="Score" dataDxfId="42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214BD3-9918-426B-AEA4-E971D5B89F59}" name="Tableau1359111315" displayName="Tableau1359111315" ref="G131:K156" totalsRowShown="0" headerRowDxfId="422" dataDxfId="421">
  <autoFilter ref="G131:K156" xr:uid="{81214BD3-9918-426B-AEA4-E971D5B89F59}"/>
  <tableColumns count="5">
    <tableColumn id="1" xr3:uid="{82F7C60F-0C92-4F17-8E44-23C93FDCD1F2}" name="Numéro" dataDxfId="420"/>
    <tableColumn id="2" xr3:uid="{FFC51A6E-28BE-4BA1-A216-CC9D812775B2}" name="Nom Prénom" dataDxfId="419"/>
    <tableColumn id="3" xr3:uid="{45252BE1-44F2-40B1-830E-CEF1CDCC67AC}" name="Club" dataDxfId="418"/>
    <tableColumn id="4" xr3:uid="{3E55BAAD-BB92-48EE-A2DD-ED55B881704E}" name="Temps" dataDxfId="417"/>
    <tableColumn id="5" xr3:uid="{880E243E-794C-4151-A7C0-7DDF6977159C}" name="Score" dataDxfId="416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6279C83-01F0-4217-9445-AE0E19008F3A}" name="Tableau1616" displayName="Tableau1616" ref="A4:E29" totalsRowShown="0" headerRowDxfId="415" dataDxfId="414">
  <autoFilter ref="A4:E29" xr:uid="{06279C83-01F0-4217-9445-AE0E19008F3A}"/>
  <sortState xmlns:xlrd2="http://schemas.microsoft.com/office/spreadsheetml/2017/richdata2" ref="A5:E29">
    <sortCondition ref="D4:D29"/>
  </sortState>
  <tableColumns count="5">
    <tableColumn id="1" xr3:uid="{12875A0A-5840-4EE2-B45A-CB933D138DEB}" name="Numéro" dataDxfId="413"/>
    <tableColumn id="2" xr3:uid="{5ACF7877-26FD-46AD-A546-A120F05EB15F}" name="Nom Prénom" dataDxfId="412"/>
    <tableColumn id="3" xr3:uid="{F5D6911C-A7F1-41BB-9912-5AE3C37FDBEC}" name="Club" dataDxfId="411">
      <calculatedColumnFormula>VLOOKUP(Tableau1616[[#This Row],[Nom Prénom]],'LISTE NOMS ET CLUBS'!A:B,2,0)</calculatedColumnFormula>
    </tableColumn>
    <tableColumn id="4" xr3:uid="{A5747D93-893D-4BFF-9391-902064537483}" name="Temps" dataDxfId="410"/>
    <tableColumn id="5" xr3:uid="{6CFBE884-5260-4905-BBBB-71B26D6D87ED}" name="Score" dataDxfId="409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D481D61-0268-46A9-B505-214ACC2642E6}" name="Tableau13717" displayName="Tableau13717" ref="G4:K29" totalsRowShown="0" headerRowDxfId="408" dataDxfId="407">
  <autoFilter ref="G4:K29" xr:uid="{5D481D61-0268-46A9-B505-214ACC2642E6}"/>
  <sortState xmlns:xlrd2="http://schemas.microsoft.com/office/spreadsheetml/2017/richdata2" ref="G5:K29">
    <sortCondition ref="J4:J29"/>
  </sortState>
  <tableColumns count="5">
    <tableColumn id="1" xr3:uid="{BB0833B4-61C7-4EE2-97C6-AE140D2CDEB1}" name="Numéro" dataDxfId="406"/>
    <tableColumn id="2" xr3:uid="{25531867-3FCD-4829-8F70-C08069A393A0}" name="Nom Prénom" dataDxfId="405"/>
    <tableColumn id="3" xr3:uid="{645E3CC2-633A-404C-B36A-BEB098CFAB97}" name="Club" dataDxfId="404">
      <calculatedColumnFormula>VLOOKUP(Tableau13717[[#This Row],[Nom Prénom]],'LISTE NOMS ET CLUBS'!A:B,2,0)</calculatedColumnFormula>
    </tableColumn>
    <tableColumn id="4" xr3:uid="{40D77B8F-3490-4DC0-A7D6-C80E983D2C67}" name="Temps" dataDxfId="403"/>
    <tableColumn id="5" xr3:uid="{D377D9A6-71BE-4C8D-A92B-42EC44288D46}" name="Score" dataDxfId="402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F7FDCC-C7B8-4187-914D-F73B94D5CFCA}" name="Tableau14818" displayName="Tableau14818" ref="A35:E60" totalsRowShown="0" headerRowDxfId="401" dataDxfId="400">
  <autoFilter ref="A35:E60" xr:uid="{3AF7FDCC-C7B8-4187-914D-F73B94D5CFCA}"/>
  <sortState xmlns:xlrd2="http://schemas.microsoft.com/office/spreadsheetml/2017/richdata2" ref="A36:E60">
    <sortCondition ref="D35:D60"/>
  </sortState>
  <tableColumns count="5">
    <tableColumn id="1" xr3:uid="{D39106F1-F48B-490F-98BE-3C5631FF6D83}" name="Numéro" dataDxfId="399"/>
    <tableColumn id="2" xr3:uid="{9DBE4630-4BD4-4808-B3AD-1F0722366A3E}" name="Nom Prénom" dataDxfId="398"/>
    <tableColumn id="3" xr3:uid="{5DD6AC51-A581-4379-8BEF-294E31B0F37C}" name="Club" dataDxfId="397">
      <calculatedColumnFormula>VLOOKUP(Tableau14818[[#This Row],[Nom Prénom]],'LISTE NOMS ET CLUBS'!A:B,2,0)</calculatedColumnFormula>
    </tableColumn>
    <tableColumn id="4" xr3:uid="{B3227F51-00CA-432B-9A3D-641D37533BB0}" name="Temps" dataDxfId="396"/>
    <tableColumn id="5" xr3:uid="{FB600A64-89E8-433A-9F68-35B8F7BA70BB}" name="Score" dataDxfId="395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2F66073-3CF9-464C-B733-EEE9AB1264C9}" name="Tableau135919" displayName="Tableau135919" ref="G35:K60" totalsRowShown="0" headerRowDxfId="394" dataDxfId="393">
  <autoFilter ref="G35:K60" xr:uid="{C2F66073-3CF9-464C-B733-EEE9AB1264C9}"/>
  <sortState xmlns:xlrd2="http://schemas.microsoft.com/office/spreadsheetml/2017/richdata2" ref="G36:K60">
    <sortCondition ref="J35:J60"/>
  </sortState>
  <tableColumns count="5">
    <tableColumn id="1" xr3:uid="{0F01823F-B491-4634-AFD6-7FAB3AB7C2A3}" name="Numéro" dataDxfId="392"/>
    <tableColumn id="2" xr3:uid="{661D0701-D912-4C43-AD16-38DAFF6DA5DA}" name="Nom Prénom" dataDxfId="391"/>
    <tableColumn id="3" xr3:uid="{76C2318F-5BAC-4758-BEE9-5861B5624C61}" name="Club" dataDxfId="390">
      <calculatedColumnFormula>VLOOKUP(Tableau135919[[#This Row],[Nom Prénom]],'LISTE NOMS ET CLUBS'!A:B,2,0)</calculatedColumnFormula>
    </tableColumn>
    <tableColumn id="4" xr3:uid="{74D0F041-CE96-48DA-866B-BD7E859E89A1}" name="Temps" dataDxfId="389"/>
    <tableColumn id="5" xr3:uid="{51C5D367-DC9C-4F4A-86F5-66A65D33712D}" name="Score" dataDxfId="388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FB088A3-2874-4983-B4B2-51313DE17A27}" name="Tableau1481020" displayName="Tableau1481020" ref="A67:E92" totalsRowShown="0" headerRowDxfId="387" dataDxfId="386">
  <autoFilter ref="A67:E92" xr:uid="{BFB088A3-2874-4983-B4B2-51313DE17A27}"/>
  <sortState xmlns:xlrd2="http://schemas.microsoft.com/office/spreadsheetml/2017/richdata2" ref="A68:E92">
    <sortCondition ref="D67:D92"/>
  </sortState>
  <tableColumns count="5">
    <tableColumn id="1" xr3:uid="{DDED8EB8-9888-406A-855B-BCA6C5A4B8DC}" name="Numéro" dataDxfId="385"/>
    <tableColumn id="2" xr3:uid="{0B6CFC0E-3E0C-43B0-9568-80119F0B9C26}" name="Nom Prénom" dataDxfId="384"/>
    <tableColumn id="3" xr3:uid="{47F8F324-9869-4D02-BD25-DD2F86CC5A47}" name="Club" dataDxfId="383">
      <calculatedColumnFormula>VLOOKUP(Tableau1481020[[#This Row],[Nom Prénom]],'LISTE NOMS ET CLUBS'!A:B,2,0)</calculatedColumnFormula>
    </tableColumn>
    <tableColumn id="4" xr3:uid="{FFA7591C-AC62-4858-ABFE-C9DBB5BF9D53}" name="Temps" dataDxfId="382"/>
    <tableColumn id="5" xr3:uid="{822A4041-15CF-40E4-A9CD-6ECEBA827A3D}" name="Score" dataDxfId="38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0DBB6C-7E1D-4352-88EA-B5B8FFCAF574}" name="Tableau13" displayName="Tableau13" ref="G4:K26" totalsRowShown="0" headerRowDxfId="506" dataDxfId="505">
  <autoFilter ref="G4:K26" xr:uid="{950DBB6C-7E1D-4352-88EA-B5B8FFCAF574}"/>
  <sortState xmlns:xlrd2="http://schemas.microsoft.com/office/spreadsheetml/2017/richdata2" ref="G5:K26">
    <sortCondition ref="J4:J26"/>
  </sortState>
  <tableColumns count="5">
    <tableColumn id="1" xr3:uid="{325F9C7E-38E1-4A65-8822-D9B0FE9EEDED}" name="Numéro" dataDxfId="504"/>
    <tableColumn id="2" xr3:uid="{EF499735-E093-49F3-BD47-CC3F78432F32}" name="Nom Prénom" dataDxfId="503"/>
    <tableColumn id="3" xr3:uid="{E7BDAF1E-DD5C-4F0C-8069-717D15D039E6}" name="Club" dataDxfId="502">
      <calculatedColumnFormula>VLOOKUP(Tableau13[[#This Row],[Nom Prénom]],'LISTE NOMS ET CLUBS'!A:B,2,0)</calculatedColumnFormula>
    </tableColumn>
    <tableColumn id="4" xr3:uid="{2B6D937B-22E2-405C-AA63-3F68C283494F}" name="Temps" dataDxfId="501"/>
    <tableColumn id="5" xr3:uid="{0039AD73-6101-40CD-A2F8-BDBCFF1C42B9}" name="Score" dataDxfId="500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3A52E59-6ADC-4451-8905-84883C77894A}" name="Tableau13591121" displayName="Tableau13591121" ref="G67:K92" totalsRowShown="0" headerRowDxfId="380" dataDxfId="379">
  <autoFilter ref="G67:K92" xr:uid="{13A52E59-6ADC-4451-8905-84883C77894A}"/>
  <tableColumns count="5">
    <tableColumn id="1" xr3:uid="{CCFE434E-4CB5-4888-BCEA-28F3D555335C}" name="Numéro" dataDxfId="378"/>
    <tableColumn id="2" xr3:uid="{CF914356-50E7-4947-B98D-2BE7DBD5EBEB}" name="Nom Prénom" dataDxfId="377"/>
    <tableColumn id="3" xr3:uid="{4E9EAE1A-38D6-43A2-86B4-7D9D351B5F9C}" name="Club" dataDxfId="376">
      <calculatedColumnFormula>VLOOKUP(Tableau13591121[[#This Row],[Nom Prénom]],'LISTE NOMS ET CLUBS'!A:B,2,0)</calculatedColumnFormula>
    </tableColumn>
    <tableColumn id="4" xr3:uid="{A640AAAE-E8ED-463E-92DA-586733B0417C}" name="Temps" dataDxfId="375"/>
    <tableColumn id="5" xr3:uid="{513E6ED4-D41F-44C5-8C29-50CA99C6B085}" name="Score" dataDxfId="374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21ED2D9-370E-4B8C-827F-E963312A4599}" name="Tableau148101222" displayName="Tableau148101222" ref="A99:E122" totalsRowShown="0" headerRowDxfId="373" dataDxfId="372">
  <autoFilter ref="A99:E122" xr:uid="{C21ED2D9-370E-4B8C-827F-E963312A4599}"/>
  <sortState xmlns:xlrd2="http://schemas.microsoft.com/office/spreadsheetml/2017/richdata2" ref="A100:E122">
    <sortCondition ref="D99:D122"/>
  </sortState>
  <tableColumns count="5">
    <tableColumn id="1" xr3:uid="{E6062FBE-60D6-41BB-85B9-8D9284CB6E5C}" name="Numéro" dataDxfId="371"/>
    <tableColumn id="2" xr3:uid="{B4E768F6-7029-4BA3-B4F9-F7101E82A5CE}" name="Nom Prénom" dataDxfId="370"/>
    <tableColumn id="3" xr3:uid="{EE2F0179-C3FA-49D5-962F-9C3DCF8251CC}" name="Club" dataDxfId="369">
      <calculatedColumnFormula>VLOOKUP(Tableau148101222[[#This Row],[Nom Prénom]],'LISTE NOMS ET CLUBS'!A:B,2,0)</calculatedColumnFormula>
    </tableColumn>
    <tableColumn id="4" xr3:uid="{884E676E-8565-490E-8AD6-4B6B02D4C9D2}" name="Temps" dataDxfId="368"/>
    <tableColumn id="5" xr3:uid="{0EA68933-8ACB-46EF-9915-767DA14023E2}" name="Score" dataDxfId="367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2AE5206-AE27-4F71-BC08-33B179A193CB}" name="Tableau1359111323" displayName="Tableau1359111323" ref="G99:K122" totalsRowShown="0" headerRowDxfId="366" dataDxfId="365">
  <autoFilter ref="G99:K122" xr:uid="{62AE5206-AE27-4F71-BC08-33B179A193CB}"/>
  <sortState xmlns:xlrd2="http://schemas.microsoft.com/office/spreadsheetml/2017/richdata2" ref="G100:K122">
    <sortCondition ref="J99:J122"/>
  </sortState>
  <tableColumns count="5">
    <tableColumn id="1" xr3:uid="{9A086F80-FB87-4521-991C-17E8E48DEE06}" name="Numéro" dataDxfId="364"/>
    <tableColumn id="2" xr3:uid="{622AE55B-B912-4F5D-9439-8288AEECA16F}" name="Nom Prénom" dataDxfId="363"/>
    <tableColumn id="3" xr3:uid="{C1A05A0B-3435-4F5E-B7EA-A3F8BDD0893B}" name="Club" dataDxfId="362">
      <calculatedColumnFormula>VLOOKUP(Tableau1359111323[[#This Row],[Nom Prénom]],'LISTE NOMS ET CLUBS'!A:B,2,0)</calculatedColumnFormula>
    </tableColumn>
    <tableColumn id="4" xr3:uid="{055EEE84-CC81-4194-96B8-561736FCEAB5}" name="Temps" dataDxfId="361"/>
    <tableColumn id="5" xr3:uid="{4C09861B-A461-46BA-AA77-475642113014}" name="Score" dataDxfId="360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3AF09D4-EB7A-419D-818F-1AC7CCBD5BD5}" name="Tableau14810121424" displayName="Tableau14810121424" ref="A129:E154" totalsRowShown="0" headerRowDxfId="359" dataDxfId="358">
  <autoFilter ref="A129:E154" xr:uid="{D3AF09D4-EB7A-419D-818F-1AC7CCBD5BD5}"/>
  <sortState xmlns:xlrd2="http://schemas.microsoft.com/office/spreadsheetml/2017/richdata2" ref="A130:E154">
    <sortCondition ref="D129:D154"/>
  </sortState>
  <tableColumns count="5">
    <tableColumn id="1" xr3:uid="{3C43FA5A-C794-4F99-B6B1-82969E5A7280}" name="Numéro" dataDxfId="357"/>
    <tableColumn id="2" xr3:uid="{7B35456E-2CE8-4F72-942E-8CE8D9E106C6}" name="Nom Prénom" dataDxfId="356"/>
    <tableColumn id="3" xr3:uid="{401D7094-7F93-4248-9CF4-2856C220932D}" name="Club" dataDxfId="355">
      <calculatedColumnFormula>VLOOKUP(Tableau14810121424[[#This Row],[Nom Prénom]],'LISTE NOMS ET CLUBS'!A:B,2,0)</calculatedColumnFormula>
    </tableColumn>
    <tableColumn id="4" xr3:uid="{B3C78643-65B4-45EF-B364-A28FA99C1520}" name="Temps" dataDxfId="354"/>
    <tableColumn id="5" xr3:uid="{6E28B056-2B3F-4F3D-936D-F28ADE9198A9}" name="Score" dataDxfId="35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0408EB6-ECA0-44E3-90F4-921C451BC10F}" name="Tableau135911131525" displayName="Tableau135911131525" ref="G129:K154" totalsRowShown="0" headerRowDxfId="352" dataDxfId="351">
  <autoFilter ref="G129:K154" xr:uid="{20408EB6-ECA0-44E3-90F4-921C451BC10F}"/>
  <tableColumns count="5">
    <tableColumn id="1" xr3:uid="{63772706-5765-4377-91D0-85F136554943}" name="Numéro" dataDxfId="350"/>
    <tableColumn id="2" xr3:uid="{000B9519-AF81-42EF-A580-C610D82EA4DF}" name="Nom Prénom" dataDxfId="349"/>
    <tableColumn id="3" xr3:uid="{E8F0E483-A244-412C-B797-D722093AA07D}" name="Club" dataDxfId="348">
      <calculatedColumnFormula>VLOOKUP(Tableau135911131525[[#This Row],[Nom Prénom]],'LISTE NOMS ET CLUBS'!A:B,2,0)</calculatedColumnFormula>
    </tableColumn>
    <tableColumn id="4" xr3:uid="{671D18C4-C117-4A67-9283-75903B25B23C}" name="Temps" dataDxfId="347"/>
    <tableColumn id="5" xr3:uid="{69D32C69-F6FD-4EDC-8F34-7EFB32D3682B}" name="Score" dataDxfId="346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9A8EBD4-FCE4-4B39-B832-9AE64D0E7195}" name="Tableau161626" displayName="Tableau161626" ref="A4:E29" totalsRowShown="0" headerRowDxfId="345" dataDxfId="344">
  <autoFilter ref="A4:E29" xr:uid="{F9A8EBD4-FCE4-4B39-B832-9AE64D0E7195}"/>
  <sortState xmlns:xlrd2="http://schemas.microsoft.com/office/spreadsheetml/2017/richdata2" ref="A5:E29">
    <sortCondition ref="D4:D29"/>
  </sortState>
  <tableColumns count="5">
    <tableColumn id="1" xr3:uid="{70B4E24A-19BE-4B98-A551-0B80B60B81D6}" name="Numéro" dataDxfId="343"/>
    <tableColumn id="2" xr3:uid="{6DBA4F65-00BB-49D3-B467-CD59A5527336}" name="Nom Prénom" dataDxfId="342"/>
    <tableColumn id="3" xr3:uid="{6CF5D498-5227-40C5-BCDF-CD8FA6DECD90}" name="Club" dataDxfId="341">
      <calculatedColumnFormula>VLOOKUP(Tableau161626[[#This Row],[Nom Prénom]],'LISTE NOMS ET CLUBS'!A:B,2,0)</calculatedColumnFormula>
    </tableColumn>
    <tableColumn id="4" xr3:uid="{1C5D92AC-CC45-4552-A039-146A82B8CF6B}" name="Temps" dataDxfId="340"/>
    <tableColumn id="5" xr3:uid="{01273999-655A-4E87-B56B-09D52985E2DB}" name="Score" dataDxfId="339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5526469-72F2-47BD-9D2F-8839BAE8D238}" name="Tableau1371727" displayName="Tableau1371727" ref="G4:K29" totalsRowShown="0" headerRowDxfId="338" dataDxfId="337">
  <autoFilter ref="G4:K29" xr:uid="{D5526469-72F2-47BD-9D2F-8839BAE8D238}"/>
  <sortState xmlns:xlrd2="http://schemas.microsoft.com/office/spreadsheetml/2017/richdata2" ref="G5:K29">
    <sortCondition ref="J4:J29"/>
  </sortState>
  <tableColumns count="5">
    <tableColumn id="1" xr3:uid="{9C241C54-115E-425E-B341-A07ED83C7D9E}" name="Numéro" dataDxfId="336"/>
    <tableColumn id="2" xr3:uid="{06083E84-13A1-4FA2-A39D-E65898485199}" name="Nom Prénom" dataDxfId="335"/>
    <tableColumn id="3" xr3:uid="{51FF38A0-50A5-4DEB-8956-5152B56099A2}" name="Club" dataDxfId="334">
      <calculatedColumnFormula>VLOOKUP(Tableau1371727[[#This Row],[Nom Prénom]],'LISTE NOMS ET CLUBS'!A:B,2,0)</calculatedColumnFormula>
    </tableColumn>
    <tableColumn id="4" xr3:uid="{C12B380A-FE8F-4F8A-A535-20CEE28DFAB2}" name="Temps" dataDxfId="333"/>
    <tableColumn id="5" xr3:uid="{33AB14EC-7082-43DB-9F4A-7501A29A18D7}" name="Score" dataDxfId="332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1FD4362-644F-4FA6-AD15-9423EA1CB881}" name="Tableau1481828" displayName="Tableau1481828" ref="A35:E60" totalsRowShown="0" headerRowDxfId="331" dataDxfId="330">
  <autoFilter ref="A35:E60" xr:uid="{31FD4362-644F-4FA6-AD15-9423EA1CB881}"/>
  <tableColumns count="5">
    <tableColumn id="1" xr3:uid="{7A3375E8-9DDE-4904-937F-2680EF96DFED}" name="Numéro" dataDxfId="329"/>
    <tableColumn id="2" xr3:uid="{F4B35E8B-4DAF-4EC0-8B0A-D1E485CF0B42}" name="Nom Prénom" dataDxfId="328"/>
    <tableColumn id="3" xr3:uid="{90C9D02E-DF47-4695-9D33-6D24F2F44A5C}" name="Club" dataDxfId="327">
      <calculatedColumnFormula>VLOOKUP(Tableau1481828[[#This Row],[Nom Prénom]],'LISTE NOMS ET CLUBS'!A:B,2,0)</calculatedColumnFormula>
    </tableColumn>
    <tableColumn id="4" xr3:uid="{CBC7FD66-23BE-4468-95DB-C798815949B4}" name="Temps" dataDxfId="326"/>
    <tableColumn id="5" xr3:uid="{A521E692-5F9B-4767-A0BB-73DD9434E692}" name="Score" dataDxfId="325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F11DC94-E59F-461D-817D-F0FDB5646C13}" name="Tableau13591929" displayName="Tableau13591929" ref="G35:K60" totalsRowShown="0" headerRowDxfId="324" dataDxfId="323">
  <autoFilter ref="G35:K60" xr:uid="{0F11DC94-E59F-461D-817D-F0FDB5646C13}"/>
  <sortState xmlns:xlrd2="http://schemas.microsoft.com/office/spreadsheetml/2017/richdata2" ref="G36:K60">
    <sortCondition ref="J35:J60"/>
  </sortState>
  <tableColumns count="5">
    <tableColumn id="1" xr3:uid="{4E5A4C73-A4B3-40BE-BB7D-137963A627EB}" name="Numéro" dataDxfId="322"/>
    <tableColumn id="2" xr3:uid="{31765AF3-79DB-4D49-9F41-D2CFCFA7A653}" name="Nom Prénom" dataDxfId="321"/>
    <tableColumn id="3" xr3:uid="{0CC56B2E-C20F-4B34-A7F7-F96E663C5071}" name="Club" dataDxfId="320">
      <calculatedColumnFormula>VLOOKUP(Tableau13591929[[#This Row],[Nom Prénom]],'LISTE NOMS ET CLUBS'!A:B,2,0)</calculatedColumnFormula>
    </tableColumn>
    <tableColumn id="4" xr3:uid="{DB5428BD-4099-4B77-BFE2-908D08545F93}" name="Temps" dataDxfId="319"/>
    <tableColumn id="5" xr3:uid="{F48C8887-77D6-4757-9504-D84E64925030}" name="Score" dataDxfId="318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23F9044-15A4-44D7-BB4F-96EAADFC3CE1}" name="Tableau148102030" displayName="Tableau148102030" ref="A67:E92" totalsRowShown="0" headerRowDxfId="317" dataDxfId="316">
  <autoFilter ref="A67:E92" xr:uid="{923F9044-15A4-44D7-BB4F-96EAADFC3CE1}"/>
  <sortState xmlns:xlrd2="http://schemas.microsoft.com/office/spreadsheetml/2017/richdata2" ref="A68:E92">
    <sortCondition ref="D67:D92"/>
  </sortState>
  <tableColumns count="5">
    <tableColumn id="1" xr3:uid="{39C1339C-9020-4D07-9434-A7BF6592E8E2}" name="Numéro" dataDxfId="315"/>
    <tableColumn id="2" xr3:uid="{3598EFF7-63DC-4621-8211-19E3A39CE5F2}" name="Nom Prénom" dataDxfId="314"/>
    <tableColumn id="3" xr3:uid="{C2FA0301-F4A7-4E72-BA1F-96ADB863F3A8}" name="Club" dataDxfId="313">
      <calculatedColumnFormula>VLOOKUP(Tableau148102030[[#This Row],[Nom Prénom]],'LISTE NOMS ET CLUBS'!A:B,2,0)</calculatedColumnFormula>
    </tableColumn>
    <tableColumn id="4" xr3:uid="{0D2F0EF8-8D29-45F6-8C30-BD536E3DA8DB}" name="Temps" dataDxfId="312"/>
    <tableColumn id="5" xr3:uid="{187A9F90-D34F-4415-812F-41F0C34298D5}" name="Score" dataDxfId="31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B4E7E5-556B-4769-A028-6E9117FDB019}" name="Tableau14" displayName="Tableau14" ref="A32:E57" totalsRowShown="0" headerRowDxfId="499" dataDxfId="498">
  <autoFilter ref="A32:E57" xr:uid="{34B4E7E5-556B-4769-A028-6E9117FDB019}"/>
  <tableColumns count="5">
    <tableColumn id="1" xr3:uid="{6F27CB72-9285-4DC4-835F-43D2B6BF5613}" name="Numéro" dataDxfId="497"/>
    <tableColumn id="2" xr3:uid="{8D8E2EA1-6956-4BEF-8A6A-68F7EAD771AA}" name="Nom Prénom" dataDxfId="496"/>
    <tableColumn id="3" xr3:uid="{4FC487A2-9A9B-4D21-94B0-C29903DDABA4}" name="Club" dataDxfId="495">
      <calculatedColumnFormula>VLOOKUP(Tableau14[[#This Row],[Nom Prénom]],'LISTE NOMS ET CLUBS'!A:B,2,0)</calculatedColumnFormula>
    </tableColumn>
    <tableColumn id="4" xr3:uid="{2CDE8530-687F-487E-A4A6-A73D7B8FFB22}" name="Temps" dataDxfId="494"/>
    <tableColumn id="5" xr3:uid="{1FA7CD85-1413-423A-9B33-7AC1E881110F}" name="Score" dataDxfId="49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7A52F71-1CA9-4C44-BAEE-DA81ED700898}" name="Tableau1359112131" displayName="Tableau1359112131" ref="G67:K92" totalsRowShown="0" headerRowDxfId="310" dataDxfId="309">
  <autoFilter ref="G67:K92" xr:uid="{D7A52F71-1CA9-4C44-BAEE-DA81ED700898}"/>
  <sortState xmlns:xlrd2="http://schemas.microsoft.com/office/spreadsheetml/2017/richdata2" ref="G68:K92">
    <sortCondition ref="J67:J92"/>
  </sortState>
  <tableColumns count="5">
    <tableColumn id="1" xr3:uid="{E5192455-C241-42B3-8F85-06ABB1BEB641}" name="Numéro" dataDxfId="308"/>
    <tableColumn id="2" xr3:uid="{80A61024-1C23-4856-9770-4C82DC9A7BDB}" name="Nom Prénom" dataDxfId="307"/>
    <tableColumn id="3" xr3:uid="{5C84101D-A528-4701-87B1-62285B0D9710}" name="Club" dataDxfId="306">
      <calculatedColumnFormula>VLOOKUP(Tableau1359112131[[#This Row],[Nom Prénom]],'LISTE NOMS ET CLUBS'!A:B,2,0)</calculatedColumnFormula>
    </tableColumn>
    <tableColumn id="4" xr3:uid="{3E13B65B-5DEC-4EB2-9B9D-F59FB8AD70FD}" name="Temps" dataDxfId="305"/>
    <tableColumn id="5" xr3:uid="{E04D025B-F2AE-4D93-A4CC-74EC872BD64B}" name="Score" dataDxfId="304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A5E6FCE-41B7-4518-8CE6-ADCBDD4CF3B3}" name="Tableau14810122232" displayName="Tableau14810122232" ref="A99:E124" totalsRowShown="0" headerRowDxfId="303" dataDxfId="302">
  <autoFilter ref="A99:E124" xr:uid="{8A5E6FCE-41B7-4518-8CE6-ADCBDD4CF3B3}"/>
  <tableColumns count="5">
    <tableColumn id="1" xr3:uid="{BFB7AF57-FEC8-4F33-85B7-A78F929EB9F6}" name="Numéro" dataDxfId="301"/>
    <tableColumn id="2" xr3:uid="{87C0D90D-6801-4DD8-A352-28B9384E4005}" name="Nom Prénom" dataDxfId="300"/>
    <tableColumn id="3" xr3:uid="{46D07D05-B493-44DE-A68E-B132EE8847DF}" name="Club" dataDxfId="299">
      <calculatedColumnFormula>VLOOKUP(Tableau14810122232[[#This Row],[Nom Prénom]],'LISTE NOMS ET CLUBS'!A:B,2,0)</calculatedColumnFormula>
    </tableColumn>
    <tableColumn id="4" xr3:uid="{287671F8-CC5B-4E34-8EC5-EE3244177C5B}" name="Temps" dataDxfId="298"/>
    <tableColumn id="5" xr3:uid="{2A7F930D-C9F9-4410-8571-F56E3524BB30}" name="Score" dataDxfId="297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6D836D4-E500-44DB-BE14-4F0104366909}" name="Tableau135911132333" displayName="Tableau135911132333" ref="G99:K124" totalsRowShown="0" headerRowDxfId="296" dataDxfId="295">
  <autoFilter ref="G99:K124" xr:uid="{96D836D4-E500-44DB-BE14-4F0104366909}"/>
  <sortState xmlns:xlrd2="http://schemas.microsoft.com/office/spreadsheetml/2017/richdata2" ref="G100:K124">
    <sortCondition ref="J99:J124"/>
  </sortState>
  <tableColumns count="5">
    <tableColumn id="1" xr3:uid="{7321A8F3-F650-4BF1-A343-60A3042CE620}" name="Numéro" dataDxfId="294"/>
    <tableColumn id="2" xr3:uid="{A41EC112-00E8-4B14-BFE0-07DC71ECDF3A}" name="Nom Prénom" dataDxfId="293"/>
    <tableColumn id="3" xr3:uid="{DFAF0C67-363E-476A-B3F3-D5A32CF1AF1A}" name="Club" dataDxfId="292">
      <calculatedColumnFormula>VLOOKUP(Tableau135911132333[[#This Row],[Nom Prénom]],'LISTE NOMS ET CLUBS'!A:B,2,0)</calculatedColumnFormula>
    </tableColumn>
    <tableColumn id="4" xr3:uid="{5DB3B9E7-7DD7-4556-8B52-26E8B747AFA0}" name="Temps" dataDxfId="291"/>
    <tableColumn id="5" xr3:uid="{781745DF-C4F1-49E9-ADBC-3ACFAF68E31E}" name="Score" dataDxfId="290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D614DF9-CF1C-4756-B1CA-6A43F9F283DE}" name="Tableau1481012142434" displayName="Tableau1481012142434" ref="A131:E156" totalsRowShown="0" headerRowDxfId="289" dataDxfId="288">
  <autoFilter ref="A131:E156" xr:uid="{CD614DF9-CF1C-4756-B1CA-6A43F9F283DE}"/>
  <tableColumns count="5">
    <tableColumn id="1" xr3:uid="{7DA0CECA-93B3-46A5-8C54-E426058F614D}" name="Numéro" dataDxfId="287"/>
    <tableColumn id="2" xr3:uid="{433B786D-8394-4C50-AFF8-634685A0F178}" name="Nom Prénom" dataDxfId="286"/>
    <tableColumn id="3" xr3:uid="{61D1896A-7E75-4417-82DB-7F698D0F8E65}" name="Club" dataDxfId="285">
      <calculatedColumnFormula>VLOOKUP(Tableau1481012142434[[#This Row],[Nom Prénom]],'LISTE NOMS ET CLUBS'!A:B,2,0)</calculatedColumnFormula>
    </tableColumn>
    <tableColumn id="4" xr3:uid="{353B4628-62BD-4C36-A0B3-7B23989B3CC5}" name="Temps" dataDxfId="284"/>
    <tableColumn id="5" xr3:uid="{9936AE9C-9937-4DC4-A33E-A697B051FD36}" name="Score" dataDxfId="28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534FD78-F17E-4818-98AD-CD7333B0B043}" name="Tableau13591113152535" displayName="Tableau13591113152535" ref="G131:K156" totalsRowShown="0" headerRowDxfId="282" dataDxfId="281">
  <autoFilter ref="G131:K156" xr:uid="{A534FD78-F17E-4818-98AD-CD7333B0B043}"/>
  <sortState xmlns:xlrd2="http://schemas.microsoft.com/office/spreadsheetml/2017/richdata2" ref="G132:K156">
    <sortCondition ref="J131:J156"/>
  </sortState>
  <tableColumns count="5">
    <tableColumn id="1" xr3:uid="{87F89DAA-4979-4FCF-B19B-004F77079AB2}" name="Numéro" dataDxfId="280"/>
    <tableColumn id="2" xr3:uid="{0DFAEA9D-3011-4CE4-95F8-406C9C4CEA25}" name="Nom Prénom" dataDxfId="279"/>
    <tableColumn id="3" xr3:uid="{5570CB1A-AF7C-4875-BE36-E60640F9034D}" name="Club" dataDxfId="278">
      <calculatedColumnFormula>VLOOKUP(Tableau13591113152535[[#This Row],[Nom Prénom]],'LISTE NOMS ET CLUBS'!A:B,2,0)</calculatedColumnFormula>
    </tableColumn>
    <tableColumn id="4" xr3:uid="{0F0AEBE8-7BFC-4002-AB20-F1D9B8EAE5A0}" name="Temps" dataDxfId="277"/>
    <tableColumn id="5" xr3:uid="{2E14F980-209B-4BAC-8AA1-7E45AC4D911F}" name="Score" dataDxfId="276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C9096FA-DE8A-4256-B147-7FA7C623AF7F}" name="Tableau16162636" displayName="Tableau16162636" ref="A4:E29" totalsRowShown="0" headerRowDxfId="275" dataDxfId="274">
  <autoFilter ref="A4:E29" xr:uid="{FC9096FA-DE8A-4256-B147-7FA7C623AF7F}"/>
  <sortState xmlns:xlrd2="http://schemas.microsoft.com/office/spreadsheetml/2017/richdata2" ref="A5:E29">
    <sortCondition ref="D4:D29"/>
  </sortState>
  <tableColumns count="5">
    <tableColumn id="1" xr3:uid="{937F16A1-B1C4-464F-91FB-AB8EA90C5856}" name="Numéro" dataDxfId="273"/>
    <tableColumn id="2" xr3:uid="{1E8F0CD0-7D08-4F01-81D3-E905855D0EAD}" name="Nom Prénom" dataDxfId="272"/>
    <tableColumn id="3" xr3:uid="{54E009AA-26DE-42E0-B63A-2039CC071369}" name="Club" dataDxfId="271">
      <calculatedColumnFormula>VLOOKUP(Tableau16162636[[#This Row],[Nom Prénom]],'LISTE NOMS ET CLUBS'!A:B,2,0)</calculatedColumnFormula>
    </tableColumn>
    <tableColumn id="4" xr3:uid="{1673F78E-850B-4C77-B0C1-E03376F256B9}" name="Temps" dataDxfId="270"/>
    <tableColumn id="5" xr3:uid="{83F69386-2663-4708-976E-C8991DFCC2F0}" name="Score" dataDxfId="269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373C27D-0FBF-497E-8A6F-E678D2001F91}" name="Tableau137172737" displayName="Tableau137172737" ref="G4:K29" totalsRowShown="0" headerRowDxfId="268" dataDxfId="267">
  <autoFilter ref="G4:K29" xr:uid="{7373C27D-0FBF-497E-8A6F-E678D2001F91}"/>
  <sortState xmlns:xlrd2="http://schemas.microsoft.com/office/spreadsheetml/2017/richdata2" ref="G5:K29">
    <sortCondition ref="J4:J29"/>
  </sortState>
  <tableColumns count="5">
    <tableColumn id="1" xr3:uid="{195AD5C6-AB3F-45C4-B754-5F1C41FDF86A}" name="Numéro" dataDxfId="266"/>
    <tableColumn id="2" xr3:uid="{DA1A7D15-E24A-42D1-A51B-42814CB4A17A}" name="Nom Prénom" dataDxfId="265"/>
    <tableColumn id="3" xr3:uid="{890CA2E1-6A96-47CB-91B2-2BA1E8059B9F}" name="Club" dataDxfId="264">
      <calculatedColumnFormula>VLOOKUP(Tableau137172737[[#This Row],[Nom Prénom]],'LISTE NOMS ET CLUBS'!A:B,2,0)</calculatedColumnFormula>
    </tableColumn>
    <tableColumn id="4" xr3:uid="{2656920D-CDA1-4227-9043-5EAA94A6B1C8}" name="Temps" dataDxfId="263"/>
    <tableColumn id="5" xr3:uid="{7C19C14D-C545-4C04-9F06-32455687E69C}" name="Score" dataDxfId="262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414C217-75A6-499E-9327-716A640A384B}" name="Tableau148182838" displayName="Tableau148182838" ref="A35:E60" totalsRowShown="0" headerRowDxfId="261" dataDxfId="260">
  <autoFilter ref="A35:E60" xr:uid="{1414C217-75A6-499E-9327-716A640A384B}"/>
  <tableColumns count="5">
    <tableColumn id="1" xr3:uid="{88FDE9CF-A47A-435A-83A5-617BF379F3B9}" name="Numéro" dataDxfId="259"/>
    <tableColumn id="2" xr3:uid="{F06B7650-28F3-4644-9E18-ED6B3F508920}" name="Nom Prénom" dataDxfId="258"/>
    <tableColumn id="3" xr3:uid="{AF492E0F-FFB0-441A-84AA-306943F54E88}" name="Club" dataDxfId="257">
      <calculatedColumnFormula>VLOOKUP(Tableau148182838[[#This Row],[Nom Prénom]],'LISTE NOMS ET CLUBS'!A:B,2,0)</calculatedColumnFormula>
    </tableColumn>
    <tableColumn id="4" xr3:uid="{2A657860-F96C-4F5B-BA9F-E98CC8F86008}" name="Temps" dataDxfId="256"/>
    <tableColumn id="5" xr3:uid="{F6E14184-B937-4BB3-B4E5-279450E20460}" name="Score" dataDxfId="255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7F6E441-63FE-47E8-8034-6F1BFC5D8664}" name="Tableau1359192939" displayName="Tableau1359192939" ref="G35:K60" totalsRowShown="0" headerRowDxfId="254" dataDxfId="253">
  <autoFilter ref="G35:K60" xr:uid="{27F6E441-63FE-47E8-8034-6F1BFC5D8664}"/>
  <sortState xmlns:xlrd2="http://schemas.microsoft.com/office/spreadsheetml/2017/richdata2" ref="G36:K60">
    <sortCondition ref="J35:J60"/>
  </sortState>
  <tableColumns count="5">
    <tableColumn id="1" xr3:uid="{2C4B45C5-1D0F-4559-A6D3-EC519C23166A}" name="Numéro" dataDxfId="252"/>
    <tableColumn id="2" xr3:uid="{27B359B3-EEE0-4602-8FD4-05A505CE75F9}" name="Nom Prénom" dataDxfId="251"/>
    <tableColumn id="3" xr3:uid="{7BC9AB79-476A-43CB-A5AC-343DD69D47BA}" name="Club" dataDxfId="250">
      <calculatedColumnFormula>VLOOKUP(Tableau1359192939[[#This Row],[Nom Prénom]],'LISTE NOMS ET CLUBS'!A:B,2,0)</calculatedColumnFormula>
    </tableColumn>
    <tableColumn id="4" xr3:uid="{D7A67B65-780A-47FC-A2FD-D6D61157340A}" name="Temps" dataDxfId="249"/>
    <tableColumn id="5" xr3:uid="{AD4E9D03-A8B5-4486-BBE3-32F9219C1001}" name="Score" dataDxfId="248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628FD82-93F7-48B6-AAA1-2C0786F0D5C3}" name="Tableau14810203040" displayName="Tableau14810203040" ref="A67:E92" totalsRowShown="0" headerRowDxfId="247" dataDxfId="246">
  <autoFilter ref="A67:E92" xr:uid="{1628FD82-93F7-48B6-AAA1-2C0786F0D5C3}"/>
  <tableColumns count="5">
    <tableColumn id="1" xr3:uid="{80152F56-9E69-4D4B-A958-5A57B55423D7}" name="Numéro" dataDxfId="245"/>
    <tableColumn id="2" xr3:uid="{F87F7EAD-837B-4807-9CB6-C1ABF48BB78D}" name="Nom Prénom" dataDxfId="244"/>
    <tableColumn id="3" xr3:uid="{938BF078-377D-4C4D-828A-8AC5CF2AF57E}" name="Club" dataDxfId="243">
      <calculatedColumnFormula>VLOOKUP(Tableau14810203040[[#This Row],[Nom Prénom]],'LISTE NOMS ET CLUBS'!A:B,2,0)</calculatedColumnFormula>
    </tableColumn>
    <tableColumn id="4" xr3:uid="{8B71CF4B-6D6A-4AAD-B65C-53C882B1FF63}" name="Temps" dataDxfId="242"/>
    <tableColumn id="5" xr3:uid="{0175FBA7-6AA1-4CC7-B64C-5E423E6323DE}" name="Score" dataDxfId="241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AD6F53-9892-4BE8-94E6-CEE708773864}" name="Tableau135" displayName="Tableau135" ref="G32:K57" totalsRowShown="0" headerRowDxfId="492" dataDxfId="491">
  <autoFilter ref="G32:K57" xr:uid="{CFAD6F53-9892-4BE8-94E6-CEE708773864}"/>
  <sortState xmlns:xlrd2="http://schemas.microsoft.com/office/spreadsheetml/2017/richdata2" ref="G33:K57">
    <sortCondition ref="J32:J57"/>
  </sortState>
  <tableColumns count="5">
    <tableColumn id="1" xr3:uid="{F9C7FDDE-42F9-422E-9023-19EBEB6B0FFF}" name="Numéro" dataDxfId="490"/>
    <tableColumn id="2" xr3:uid="{59616B13-9783-4FBB-9A59-58775E63069A}" name="Nom Prénom" dataDxfId="489"/>
    <tableColumn id="3" xr3:uid="{DF6B3ED0-9B53-487E-B6BE-80222A329328}" name="Club" dataDxfId="488">
      <calculatedColumnFormula>VLOOKUP(Tableau135[[#This Row],[Nom Prénom]],'LISTE NOMS ET CLUBS'!A:B,2,0)</calculatedColumnFormula>
    </tableColumn>
    <tableColumn id="4" xr3:uid="{6424ED2A-F9C9-4875-B68F-5303ACCD4BE1}" name="Temps" dataDxfId="487"/>
    <tableColumn id="5" xr3:uid="{CDADD504-54B5-4B85-AF25-AD9E563D6B67}" name="Score" dataDxfId="486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B62E846-CBE2-419E-B0DA-CC33C9D46A92}" name="Tableau135911213141" displayName="Tableau135911213141" ref="G67:K92" totalsRowShown="0" headerRowDxfId="240" dataDxfId="239">
  <autoFilter ref="G67:K92" xr:uid="{3B62E846-CBE2-419E-B0DA-CC33C9D46A92}"/>
  <sortState xmlns:xlrd2="http://schemas.microsoft.com/office/spreadsheetml/2017/richdata2" ref="G68:K92">
    <sortCondition ref="J67:J92"/>
  </sortState>
  <tableColumns count="5">
    <tableColumn id="1" xr3:uid="{6964A925-0E2E-44DE-9974-4A7F2FB6ACB7}" name="Numéro" dataDxfId="238"/>
    <tableColumn id="2" xr3:uid="{AC39B26C-ED6B-461C-B48E-CC46A0E4FAC6}" name="Nom Prénom" dataDxfId="237"/>
    <tableColumn id="3" xr3:uid="{4422B054-CE58-4E25-9DE2-F680E19B66C2}" name="Club" dataDxfId="236">
      <calculatedColumnFormula>VLOOKUP(Tableau135911213141[[#This Row],[Nom Prénom]],'LISTE NOMS ET CLUBS'!A:B,2,0)</calculatedColumnFormula>
    </tableColumn>
    <tableColumn id="4" xr3:uid="{36F99F77-8202-4425-A06A-F64B25134878}" name="Temps" dataDxfId="235"/>
    <tableColumn id="5" xr3:uid="{C8E13949-8862-4A6F-A243-53E4D31392C8}" name="Score" dataDxfId="234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1011A42-C183-4C6C-9A23-CF2BE4FB8755}" name="Tableau1481012223242" displayName="Tableau1481012223242" ref="A99:E124" totalsRowShown="0" headerRowDxfId="233" dataDxfId="232">
  <autoFilter ref="A99:E124" xr:uid="{A1011A42-C183-4C6C-9A23-CF2BE4FB8755}"/>
  <sortState xmlns:xlrd2="http://schemas.microsoft.com/office/spreadsheetml/2017/richdata2" ref="A100:E124">
    <sortCondition ref="D99:D124"/>
  </sortState>
  <tableColumns count="5">
    <tableColumn id="1" xr3:uid="{82FA9E3C-D932-4119-B070-F8854ECEA870}" name="Numéro" dataDxfId="231"/>
    <tableColumn id="2" xr3:uid="{1CBC2D0D-11C9-4885-AA43-668B0C9FA9D6}" name="Nom Prénom" dataDxfId="230"/>
    <tableColumn id="3" xr3:uid="{5D6B2409-AC3D-49EB-BFDC-F31C742A9CB1}" name="Club" dataDxfId="229">
      <calculatedColumnFormula>VLOOKUP(Tableau1481012223242[[#This Row],[Nom Prénom]],'LISTE NOMS ET CLUBS'!A:B,2,0)</calculatedColumnFormula>
    </tableColumn>
    <tableColumn id="4" xr3:uid="{C1DA7A18-02B3-4004-A56B-36B07B00B4B8}" name="Temps" dataDxfId="228"/>
    <tableColumn id="5" xr3:uid="{E69764C6-9127-4BE8-9668-4C7348429E5B}" name="Score" dataDxfId="227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EE5CC4D-57C5-4EA9-9BFB-C75F5CCA4C2F}" name="Tableau13591113233343" displayName="Tableau13591113233343" ref="G99:K124" totalsRowShown="0" headerRowDxfId="226" dataDxfId="225">
  <autoFilter ref="G99:K124" xr:uid="{2EE5CC4D-57C5-4EA9-9BFB-C75F5CCA4C2F}"/>
  <sortState xmlns:xlrd2="http://schemas.microsoft.com/office/spreadsheetml/2017/richdata2" ref="G100:K124">
    <sortCondition ref="J99:J124"/>
  </sortState>
  <tableColumns count="5">
    <tableColumn id="1" xr3:uid="{AAEA0F36-9697-46CA-A022-F9E4EA5F483B}" name="Numéro" dataDxfId="224"/>
    <tableColumn id="2" xr3:uid="{B5FF4E59-9F8F-4485-81A8-90BAC9E74BCB}" name="Nom Prénom" dataDxfId="223"/>
    <tableColumn id="3" xr3:uid="{5934C559-8DAF-4990-8745-9D096E2F1DF5}" name="Club" dataDxfId="222">
      <calculatedColumnFormula>VLOOKUP(Tableau13591113233343[[#This Row],[Nom Prénom]],'LISTE NOMS ET CLUBS'!A:B,2,0)</calculatedColumnFormula>
    </tableColumn>
    <tableColumn id="4" xr3:uid="{1178EBC8-243F-41F2-AC80-CE0D31F99F1C}" name="Temps" dataDxfId="221"/>
    <tableColumn id="5" xr3:uid="{6B1703A4-7774-4B2E-9A7A-2AA273416745}" name="Score" dataDxfId="220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4A959A4-0CD0-47CA-B868-677C9F42A9EB}" name="Tableau148101214243444" displayName="Tableau148101214243444" ref="A131:E156" totalsRowShown="0" headerRowDxfId="219" dataDxfId="218">
  <autoFilter ref="A131:E156" xr:uid="{14A959A4-0CD0-47CA-B868-677C9F42A9EB}"/>
  <tableColumns count="5">
    <tableColumn id="1" xr3:uid="{340C31E2-4A5B-4365-B31C-95F2343710A5}" name="Numéro" dataDxfId="217"/>
    <tableColumn id="2" xr3:uid="{4FBB4D5E-ACDF-480B-A94C-B26C4F0A5FA9}" name="Nom Prénom" dataDxfId="216"/>
    <tableColumn id="3" xr3:uid="{325E5B9F-1E05-475F-A949-D3818B1C4776}" name="Club" dataDxfId="215">
      <calculatedColumnFormula>VLOOKUP(Tableau148101214243444[[#This Row],[Nom Prénom]],'LISTE NOMS ET CLUBS'!A:B,2,0)</calculatedColumnFormula>
    </tableColumn>
    <tableColumn id="4" xr3:uid="{57CF5B0A-432E-473A-936B-B1E823123830}" name="Temps" dataDxfId="214"/>
    <tableColumn id="5" xr3:uid="{01E45BAB-569D-4E13-BDFA-1CD75126629E}" name="Score" dataDxfId="21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5F1EF80-0D91-4F2F-B63F-9D10551CA4CF}" name="Tableau1359111315253545" displayName="Tableau1359111315253545" ref="G131:K156" totalsRowShown="0" headerRowDxfId="212" dataDxfId="211">
  <autoFilter ref="G131:K156" xr:uid="{85F1EF80-0D91-4F2F-B63F-9D10551CA4CF}"/>
  <tableColumns count="5">
    <tableColumn id="1" xr3:uid="{B5F8808D-22FD-40EC-AE7E-D82987AC74BE}" name="Numéro" dataDxfId="210"/>
    <tableColumn id="2" xr3:uid="{9C1765B4-9A04-4FA2-8D8D-5A95A4C70BA8}" name="Nom Prénom" dataDxfId="209"/>
    <tableColumn id="3" xr3:uid="{52480D63-C4B9-45B0-AF1F-DB2FAE0EFC53}" name="Club" dataDxfId="208">
      <calculatedColumnFormula>VLOOKUP(Tableau1359111315253545[[#This Row],[Nom Prénom]],'LISTE NOMS ET CLUBS'!A:B,2,0)</calculatedColumnFormula>
    </tableColumn>
    <tableColumn id="4" xr3:uid="{FEA71F39-D5D6-4FAD-B1F2-84DBB69569BD}" name="Temps" dataDxfId="207"/>
    <tableColumn id="5" xr3:uid="{663D25A3-4CAF-45BF-8E80-B442102EBDBC}" name="Score" dataDxfId="206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AE7F724-FFC0-4338-8FCD-19254E4F6A09}" name="Tableau1616263646" displayName="Tableau1616263646" ref="A4:E29" totalsRowShown="0" headerRowDxfId="205" dataDxfId="204">
  <autoFilter ref="A4:E29" xr:uid="{6AE7F724-FFC0-4338-8FCD-19254E4F6A09}"/>
  <sortState xmlns:xlrd2="http://schemas.microsoft.com/office/spreadsheetml/2017/richdata2" ref="A5:E29">
    <sortCondition ref="D4:D29"/>
  </sortState>
  <tableColumns count="5">
    <tableColumn id="1" xr3:uid="{1EB703A0-4F8C-4A6B-B5D1-416B23A2D9FD}" name="Numéro" dataDxfId="203"/>
    <tableColumn id="2" xr3:uid="{E4AD20D2-51A0-4C67-B11B-6B1786567C01}" name="Nom Prénom" dataDxfId="202"/>
    <tableColumn id="3" xr3:uid="{D9C278C3-C7A9-425C-BB58-752AE90059EA}" name="Club" dataDxfId="201">
      <calculatedColumnFormula>VLOOKUP(Tableau1616263646[[#This Row],[Nom Prénom]],'LISTE NOMS ET CLUBS'!A:B,2,0)</calculatedColumnFormula>
    </tableColumn>
    <tableColumn id="4" xr3:uid="{98ACFBBC-8FB5-43D3-A86C-6FB11E1BB7CB}" name="Temps" dataDxfId="200"/>
    <tableColumn id="5" xr3:uid="{235D682E-21FE-4C6C-8118-5CC7ADFE880C}" name="Score" dataDxfId="199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BAB4374-7C85-4093-A5A9-5E18E42CEDCA}" name="Tableau13717273747" displayName="Tableau13717273747" ref="G4:K29" totalsRowShown="0" headerRowDxfId="198" dataDxfId="197">
  <autoFilter ref="G4:K29" xr:uid="{5BAB4374-7C85-4093-A5A9-5E18E42CEDCA}"/>
  <tableColumns count="5">
    <tableColumn id="1" xr3:uid="{35C72B11-A445-4504-844F-8292DE0A8044}" name="Numéro" dataDxfId="196"/>
    <tableColumn id="2" xr3:uid="{B5A5529B-C4E3-487F-AA8C-A85983C8E309}" name="Nom Prénom" dataDxfId="195"/>
    <tableColumn id="3" xr3:uid="{812F93B9-4ACD-4D71-BC04-E590998C8A0E}" name="Club" dataDxfId="194">
      <calculatedColumnFormula>VLOOKUP(Tableau13717273747[[#This Row],[Nom Prénom]],'LISTE NOMS ET CLUBS'!A:B,2,0)</calculatedColumnFormula>
    </tableColumn>
    <tableColumn id="4" xr3:uid="{0670526C-CAF4-4AE8-BF68-5A6E2C6DB447}" name="Temps" dataDxfId="193"/>
    <tableColumn id="5" xr3:uid="{563534CF-57D5-4442-BD72-1B312EB8EDCE}" name="Score" dataDxfId="192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C2EC09F-8441-4AAF-9904-40FF5E897F22}" name="Tableau14818283848" displayName="Tableau14818283848" ref="A35:E60" totalsRowShown="0" headerRowDxfId="191" dataDxfId="190">
  <autoFilter ref="A35:E60" xr:uid="{6C2EC09F-8441-4AAF-9904-40FF5E897F22}"/>
  <tableColumns count="5">
    <tableColumn id="1" xr3:uid="{F5BFAA08-2618-4466-992F-CD66A1A1DB11}" name="Numéro" dataDxfId="189"/>
    <tableColumn id="2" xr3:uid="{2F7F3625-9BE3-413E-8D86-F18912F44DE3}" name="Nom Prénom" dataDxfId="188"/>
    <tableColumn id="3" xr3:uid="{0E528558-3DD7-44C5-AD00-B67677CE1FA4}" name="Club" dataDxfId="187">
      <calculatedColumnFormula>VLOOKUP(Tableau14818283848[[#This Row],[Nom Prénom]],'LISTE NOMS ET CLUBS'!A:B,2,0)</calculatedColumnFormula>
    </tableColumn>
    <tableColumn id="4" xr3:uid="{8604BB86-EAC6-48FD-8860-1E9D424C1B88}" name="Temps" dataDxfId="186"/>
    <tableColumn id="5" xr3:uid="{11A3EE2E-0E2F-4C73-8712-3B8C263027F1}" name="Score" dataDxfId="185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31560F2-E4DB-4C13-9ECF-9E5CB2F80B10}" name="Tableau135919293949" displayName="Tableau135919293949" ref="G35:K60" totalsRowShown="0" headerRowDxfId="184" dataDxfId="183">
  <autoFilter ref="G35:K60" xr:uid="{F31560F2-E4DB-4C13-9ECF-9E5CB2F80B10}"/>
  <tableColumns count="5">
    <tableColumn id="1" xr3:uid="{94498D8B-5B0C-4F89-9091-7DDCC0F90D38}" name="Numéro" dataDxfId="182"/>
    <tableColumn id="2" xr3:uid="{4DD7DE69-4CF5-42D6-9460-C2705FC9D5C0}" name="Nom Prénom" dataDxfId="181"/>
    <tableColumn id="3" xr3:uid="{6830D365-DEDB-43D3-AEAD-FCB44A132476}" name="Club" dataDxfId="180">
      <calculatedColumnFormula>VLOOKUP(Tableau135919293949[[#This Row],[Nom Prénom]],'LISTE NOMS ET CLUBS'!A:B,2,0)</calculatedColumnFormula>
    </tableColumn>
    <tableColumn id="4" xr3:uid="{2E1ED4C5-9CB3-4470-BAA0-C182D8BF5510}" name="Temps" dataDxfId="179"/>
    <tableColumn id="5" xr3:uid="{4E82DB78-5D03-449B-B552-C9D86050ADF5}" name="Score" dataDxfId="178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229F0F3-69BE-4C56-BE72-937C1ED7F741}" name="Tableau1481020304050" displayName="Tableau1481020304050" ref="A67:E92" totalsRowShown="0" headerRowDxfId="177" dataDxfId="176">
  <autoFilter ref="A67:E92" xr:uid="{4229F0F3-69BE-4C56-BE72-937C1ED7F741}"/>
  <tableColumns count="5">
    <tableColumn id="1" xr3:uid="{C8BC92AB-2EC3-4F8A-A733-FECA38913011}" name="Numéro" dataDxfId="175"/>
    <tableColumn id="2" xr3:uid="{3780CA69-4DF9-44EE-8012-EF9D60A3C868}" name="Nom Prénom" dataDxfId="174"/>
    <tableColumn id="3" xr3:uid="{09D37872-5BC4-4994-BC40-DC02883A2D4C}" name="Club" dataDxfId="173">
      <calculatedColumnFormula>VLOOKUP(Tableau1481020304050[[#This Row],[Nom Prénom]],'LISTE NOMS ET CLUBS'!A:B,2,0)</calculatedColumnFormula>
    </tableColumn>
    <tableColumn id="4" xr3:uid="{F74ACDA8-B932-4760-95F2-A62AF5E01507}" name="Temps" dataDxfId="172"/>
    <tableColumn id="5" xr3:uid="{A4327210-FB88-4FD2-A691-3B1E78D7044F}" name="Score" dataDxfId="171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C02F76-24A5-491F-A5CD-E2FDE102D68C}" name="Tableau16" displayName="Tableau16" ref="A4:E29" totalsRowShown="0" headerRowDxfId="485" dataDxfId="484">
  <autoFilter ref="A4:E29" xr:uid="{6BC02F76-24A5-491F-A5CD-E2FDE102D68C}"/>
  <sortState xmlns:xlrd2="http://schemas.microsoft.com/office/spreadsheetml/2017/richdata2" ref="A5:E29">
    <sortCondition ref="D4:D29"/>
  </sortState>
  <tableColumns count="5">
    <tableColumn id="1" xr3:uid="{4129D710-3B5B-4E3B-94F4-5E85353BA0CA}" name="Numéro" dataDxfId="483"/>
    <tableColumn id="2" xr3:uid="{B77B3910-9845-4C12-86F6-86AA9693AC50}" name="Nom Prénom" dataDxfId="482"/>
    <tableColumn id="3" xr3:uid="{CAC64FF3-1112-45FD-8CB0-852BBC637BCB}" name="Club" dataDxfId="481">
      <calculatedColumnFormula>VLOOKUP(Tableau16[[#This Row],[Nom Prénom]],'LISTE NOMS ET CLUBS'!A:B,2,0)</calculatedColumnFormula>
    </tableColumn>
    <tableColumn id="4" xr3:uid="{29C6A145-77AD-435F-A1CD-67F46C11DE53}" name="Temps" dataDxfId="480"/>
    <tableColumn id="5" xr3:uid="{FB98D17A-1A50-4A0B-AB02-FFBA70967B28}" name="Score" dataDxfId="479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D718641-4D8E-4827-BF12-4B82D3981449}" name="Tableau13591121314151" displayName="Tableau13591121314151" ref="G67:K92" totalsRowShown="0" headerRowDxfId="170" dataDxfId="169">
  <autoFilter ref="G67:K92" xr:uid="{8D718641-4D8E-4827-BF12-4B82D3981449}"/>
  <sortState xmlns:xlrd2="http://schemas.microsoft.com/office/spreadsheetml/2017/richdata2" ref="G68:K92">
    <sortCondition ref="J67:J92"/>
  </sortState>
  <tableColumns count="5">
    <tableColumn id="1" xr3:uid="{98EC89AE-5B1F-4CE9-B58E-A2E5C94FB63A}" name="Numéro" dataDxfId="168"/>
    <tableColumn id="2" xr3:uid="{1056B1C2-9EB7-4689-8708-09C86995C496}" name="Nom Prénom" dataDxfId="167"/>
    <tableColumn id="3" xr3:uid="{0060213C-4752-4B9A-9373-A372CD01984C}" name="Club" dataDxfId="166">
      <calculatedColumnFormula>VLOOKUP(Tableau13591121314151[[#This Row],[Nom Prénom]],'LISTE NOMS ET CLUBS'!A:B,2,0)</calculatedColumnFormula>
    </tableColumn>
    <tableColumn id="4" xr3:uid="{5EA9C5C0-B10E-4249-A5F5-FCA9630124B4}" name="Temps" dataDxfId="165"/>
    <tableColumn id="5" xr3:uid="{C8AA4F06-970C-4091-AF8C-789570748105}" name="Score" dataDxfId="164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22D5D2E-BBC3-49AE-BCF7-FED677E0026C}" name="Tableau148101222324252" displayName="Tableau148101222324252" ref="A99:E124" totalsRowShown="0" headerRowDxfId="163" dataDxfId="162">
  <autoFilter ref="A99:E124" xr:uid="{322D5D2E-BBC3-49AE-BCF7-FED677E0026C}"/>
  <tableColumns count="5">
    <tableColumn id="1" xr3:uid="{68EBF2F8-A352-4557-AD0D-E4419E40F3E9}" name="Numéro" dataDxfId="161"/>
    <tableColumn id="2" xr3:uid="{9864F296-4FA4-4DEB-981A-97367861A712}" name="Nom Prénom" dataDxfId="160"/>
    <tableColumn id="3" xr3:uid="{4C9E2C00-9AD1-4CE9-8943-56671CC55834}" name="Club" dataDxfId="159">
      <calculatedColumnFormula>VLOOKUP(Tableau148101222324252[[#This Row],[Nom Prénom]],'LISTE NOMS ET CLUBS'!A:B,2,0)</calculatedColumnFormula>
    </tableColumn>
    <tableColumn id="4" xr3:uid="{9F177419-551F-4E2E-B062-D6799476F6DF}" name="Temps" dataDxfId="158"/>
    <tableColumn id="5" xr3:uid="{AD476FB6-5DA8-4983-873F-1CC98A6D810B}" name="Score" dataDxfId="157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9BC4C7C-6870-4325-93F5-3F254639B88D}" name="Tableau1359111323334353" displayName="Tableau1359111323334353" ref="G99:K124" totalsRowShown="0" headerRowDxfId="156" dataDxfId="155">
  <autoFilter ref="G99:K124" xr:uid="{D9BC4C7C-6870-4325-93F5-3F254639B88D}"/>
  <tableColumns count="5">
    <tableColumn id="1" xr3:uid="{E247ED75-83E2-4941-AD01-3065D83F5774}" name="Numéro" dataDxfId="154"/>
    <tableColumn id="2" xr3:uid="{96EC1964-A72A-469A-AA52-BA7C1F13A63A}" name="Nom Prénom" dataDxfId="153"/>
    <tableColumn id="3" xr3:uid="{B2B9FFB2-CB9A-40A8-9EF2-BC967108CFF0}" name="Club" dataDxfId="152">
      <calculatedColumnFormula>VLOOKUP(Tableau1359111323334353[[#This Row],[Nom Prénom]],'LISTE NOMS ET CLUBS'!A:B,2,0)</calculatedColumnFormula>
    </tableColumn>
    <tableColumn id="4" xr3:uid="{69BA5F20-3549-4F38-8A18-9930D56803CA}" name="Temps" dataDxfId="151"/>
    <tableColumn id="5" xr3:uid="{7626AB21-9C6E-4968-B49A-D9D2E4D5C625}" name="Score" dataDxfId="150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73342D4-A524-4782-B426-7B7D8A362021}" name="Tableau14810121424344454" displayName="Tableau14810121424344454" ref="A131:E156" totalsRowShown="0" headerRowDxfId="149" dataDxfId="148">
  <autoFilter ref="A131:E156" xr:uid="{573342D4-A524-4782-B426-7B7D8A362021}"/>
  <tableColumns count="5">
    <tableColumn id="1" xr3:uid="{2A96941F-6D1A-48E2-819F-05D3C89C47AE}" name="Numéro" dataDxfId="147"/>
    <tableColumn id="2" xr3:uid="{EEEAA688-0FAA-4D19-8DD4-1370EB89EDD4}" name="Nom Prénom" dataDxfId="146"/>
    <tableColumn id="3" xr3:uid="{ECF92920-9842-4BD6-A695-BF9E738A2E01}" name="Club" dataDxfId="145">
      <calculatedColumnFormula>VLOOKUP(Tableau14810121424344454[[#This Row],[Nom Prénom]],'LISTE NOMS ET CLUBS'!A:B,2,0)</calculatedColumnFormula>
    </tableColumn>
    <tableColumn id="4" xr3:uid="{96EF4502-7125-43CE-B0EB-5C9DBB135D3D}" name="Temps" dataDxfId="144"/>
    <tableColumn id="5" xr3:uid="{FF9614CA-A7C6-422F-8C01-0A74505CABE4}" name="Score" dataDxfId="14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64E8459-108D-4FDD-9D5C-CFA308A8EA1E}" name="Tableau135911131525354555" displayName="Tableau135911131525354555" ref="G131:K156" totalsRowShown="0" headerRowDxfId="142" dataDxfId="141">
  <autoFilter ref="G131:K156" xr:uid="{064E8459-108D-4FDD-9D5C-CFA308A8EA1E}"/>
  <tableColumns count="5">
    <tableColumn id="1" xr3:uid="{E12F9F24-FBE2-4494-B2EE-A0DE1071F6FD}" name="Numéro" dataDxfId="140"/>
    <tableColumn id="2" xr3:uid="{92402AC6-67D1-4423-A99B-69B7B45940CC}" name="Nom Prénom" dataDxfId="139"/>
    <tableColumn id="3" xr3:uid="{52FC3E4D-BB23-41C6-93D1-7B77AA5998DE}" name="Club" dataDxfId="138">
      <calculatedColumnFormula>VLOOKUP(Tableau135911131525354555[[#This Row],[Nom Prénom]],'LISTE NOMS ET CLUBS'!A:B,2,0)</calculatedColumnFormula>
    </tableColumn>
    <tableColumn id="4" xr3:uid="{FD870EFA-9AD0-40CD-94F2-4E1CFAB2F3DE}" name="Temps" dataDxfId="137"/>
    <tableColumn id="5" xr3:uid="{24C85626-145B-4AB6-92E7-53B22A9F4CF9}" name="Score" dataDxfId="13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5B3F6C-253A-4337-8FA0-6686CB40C209}" name="Tableau137" displayName="Tableau137" ref="G4:K29" totalsRowShown="0" headerRowDxfId="478" dataDxfId="477">
  <autoFilter ref="G4:K29" xr:uid="{655B3F6C-253A-4337-8FA0-6686CB40C209}"/>
  <sortState xmlns:xlrd2="http://schemas.microsoft.com/office/spreadsheetml/2017/richdata2" ref="G5:K29">
    <sortCondition ref="J4:J29"/>
  </sortState>
  <tableColumns count="5">
    <tableColumn id="1" xr3:uid="{539B6B3D-B70E-4054-AFC4-45B25D1B0028}" name="Numéro" dataDxfId="476"/>
    <tableColumn id="2" xr3:uid="{1930763A-C4B0-4AF8-9598-5B0B8FEE0F5D}" name="Nom Prénom" dataDxfId="475"/>
    <tableColumn id="3" xr3:uid="{FDA1B472-83A4-48BC-B40E-FFABEF593C1E}" name="Club" dataDxfId="474">
      <calculatedColumnFormula>VLOOKUP(Tableau137[[#This Row],[Nom Prénom]],'LISTE NOMS ET CLUBS'!A:B,2,0)</calculatedColumnFormula>
    </tableColumn>
    <tableColumn id="4" xr3:uid="{23BD557D-003F-47C6-8D44-75439F22E577}" name="Temps" dataDxfId="473"/>
    <tableColumn id="5" xr3:uid="{978A106C-0FFD-4871-8666-EA34AA36FC29}" name="Score" dataDxfId="47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17BA956-41C9-415B-8F1E-F8B48BC707E1}" name="Tableau148" displayName="Tableau148" ref="A35:E60" totalsRowShown="0" headerRowDxfId="471" dataDxfId="470">
  <autoFilter ref="A35:E60" xr:uid="{F17BA956-41C9-415B-8F1E-F8B48BC707E1}"/>
  <tableColumns count="5">
    <tableColumn id="1" xr3:uid="{4B90475D-C4AE-45C3-9F87-854AFD649B24}" name="Numéro" dataDxfId="469"/>
    <tableColumn id="2" xr3:uid="{7A51DBAB-9C3E-4D52-95C4-6377D2CCAAA7}" name="Nom Prénom" dataDxfId="468"/>
    <tableColumn id="3" xr3:uid="{78CD295A-6463-4248-B9A8-BCEEAEC9C4ED}" name="Club" dataDxfId="467">
      <calculatedColumnFormula>VLOOKUP(Tableau148[[#This Row],[Nom Prénom]],'LISTE NOMS ET CLUBS'!A:B,2,0)</calculatedColumnFormula>
    </tableColumn>
    <tableColumn id="4" xr3:uid="{E062A0DA-860B-43F7-9F7A-EC4E368C7FFD}" name="Temps" dataDxfId="466"/>
    <tableColumn id="5" xr3:uid="{75243CEF-A2D0-4CA2-AF97-F61A4729397C}" name="Score" dataDxfId="46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24D6D1D-E8C9-4BF2-8B7E-3D275314DE0E}" name="Tableau1359" displayName="Tableau1359" ref="G35:K60" totalsRowShown="0" headerRowDxfId="464" dataDxfId="463">
  <autoFilter ref="G35:K60" xr:uid="{C24D6D1D-E8C9-4BF2-8B7E-3D275314DE0E}"/>
  <tableColumns count="5">
    <tableColumn id="1" xr3:uid="{1A3D9F4E-493C-4DE8-8677-37BEC0AFB76A}" name="Numéro" dataDxfId="462"/>
    <tableColumn id="2" xr3:uid="{52BF7C38-D9C1-4B8F-B7B5-893368B525D6}" name="Nom Prénom" dataDxfId="461"/>
    <tableColumn id="3" xr3:uid="{3FA2B739-C381-4E46-8DBB-92F6AC680467}" name="Club" dataDxfId="460">
      <calculatedColumnFormula>VLOOKUP(Tableau1359[[#This Row],[Nom Prénom]],'LISTE NOMS ET CLUBS'!A:B,2,0)</calculatedColumnFormula>
    </tableColumn>
    <tableColumn id="4" xr3:uid="{0D58B2C0-0994-4EB7-8285-179FEAB18C61}" name="Temps" dataDxfId="459"/>
    <tableColumn id="5" xr3:uid="{3DF629EF-FB3A-44D5-A2F2-E2B1911ED54D}" name="Score" dataDxfId="458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53C60CD-98B1-4529-82E9-12B6D2CF8C43}" name="Tableau14810" displayName="Tableau14810" ref="A67:E92" totalsRowShown="0" headerRowDxfId="457" dataDxfId="456">
  <autoFilter ref="A67:E92" xr:uid="{753C60CD-98B1-4529-82E9-12B6D2CF8C43}"/>
  <tableColumns count="5">
    <tableColumn id="1" xr3:uid="{E963854A-3E5D-49B7-8E5C-A97B9E895768}" name="Numéro" dataDxfId="455"/>
    <tableColumn id="2" xr3:uid="{1951EE05-E55E-4F81-8652-E934B4B0C061}" name="Nom Prénom" dataDxfId="454"/>
    <tableColumn id="3" xr3:uid="{78F1826A-ACD4-4BF2-967E-998F6DD7657B}" name="Club" dataDxfId="453">
      <calculatedColumnFormula>VLOOKUP(Tableau14810[[#This Row],[Nom Prénom]],'LISTE NOMS ET CLUBS'!A:B,2,0)</calculatedColumnFormula>
    </tableColumn>
    <tableColumn id="4" xr3:uid="{030DB626-843D-496A-824F-91DA29303141}" name="Temps" dataDxfId="452"/>
    <tableColumn id="5" xr3:uid="{1F24908D-868A-41FF-B3E0-4056AF0343B0}" name="Score" dataDxfId="45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2.xml"/><Relationship Id="rId3" Type="http://schemas.openxmlformats.org/officeDocument/2006/relationships/table" Target="../tables/table27.xml"/><Relationship Id="rId7" Type="http://schemas.openxmlformats.org/officeDocument/2006/relationships/table" Target="../tables/table31.xml"/><Relationship Id="rId2" Type="http://schemas.openxmlformats.org/officeDocument/2006/relationships/table" Target="../tables/table26.xml"/><Relationship Id="rId1" Type="http://schemas.openxmlformats.org/officeDocument/2006/relationships/table" Target="../tables/table25.xml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10" Type="http://schemas.openxmlformats.org/officeDocument/2006/relationships/table" Target="../tables/table34.xml"/><Relationship Id="rId4" Type="http://schemas.openxmlformats.org/officeDocument/2006/relationships/table" Target="../tables/table28.xml"/><Relationship Id="rId9" Type="http://schemas.openxmlformats.org/officeDocument/2006/relationships/table" Target="../tables/table3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6" Type="http://schemas.openxmlformats.org/officeDocument/2006/relationships/table" Target="../tables/table40.xml"/><Relationship Id="rId5" Type="http://schemas.openxmlformats.org/officeDocument/2006/relationships/table" Target="../tables/table3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2.xml"/><Relationship Id="rId3" Type="http://schemas.openxmlformats.org/officeDocument/2006/relationships/table" Target="../tables/table47.xml"/><Relationship Id="rId7" Type="http://schemas.openxmlformats.org/officeDocument/2006/relationships/table" Target="../tables/table51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10" Type="http://schemas.openxmlformats.org/officeDocument/2006/relationships/table" Target="../tables/table54.xml"/><Relationship Id="rId4" Type="http://schemas.openxmlformats.org/officeDocument/2006/relationships/table" Target="../tables/table48.xml"/><Relationship Id="rId9" Type="http://schemas.openxmlformats.org/officeDocument/2006/relationships/table" Target="../tables/table5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9B07-5AA9-4A9C-8A9B-A71C494E127F}">
  <dimension ref="A1:K57"/>
  <sheetViews>
    <sheetView workbookViewId="0">
      <selection activeCell="E13" sqref="E13"/>
    </sheetView>
  </sheetViews>
  <sheetFormatPr baseColWidth="10" defaultRowHeight="14.4" x14ac:dyDescent="0.3"/>
  <cols>
    <col min="1" max="1" width="12.33203125" style="4" bestFit="1" customWidth="1"/>
    <col min="2" max="2" width="16.6640625" style="4" bestFit="1" customWidth="1"/>
    <col min="3" max="3" width="15.88671875" style="4" bestFit="1" customWidth="1"/>
    <col min="4" max="4" width="11" style="8" bestFit="1" customWidth="1"/>
    <col min="5" max="5" width="10.109375" style="4" bestFit="1" customWidth="1"/>
    <col min="7" max="7" width="12.33203125" bestFit="1" customWidth="1"/>
    <col min="8" max="8" width="18.44140625" customWidth="1"/>
    <col min="9" max="9" width="15.8867187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0</v>
      </c>
      <c r="D1" s="12"/>
      <c r="E1" s="10"/>
      <c r="G1" s="11"/>
      <c r="H1" s="11"/>
      <c r="I1" s="11" t="s">
        <v>8</v>
      </c>
      <c r="J1" s="13"/>
      <c r="K1" s="11"/>
    </row>
    <row r="2" spans="1:11" ht="15" x14ac:dyDescent="0.3">
      <c r="A2" s="2"/>
      <c r="B2" s="2"/>
      <c r="C2" s="2" t="s">
        <v>1</v>
      </c>
      <c r="D2" s="6"/>
      <c r="E2" s="2"/>
      <c r="G2" s="2"/>
      <c r="H2" s="2"/>
      <c r="I2" s="2" t="s">
        <v>1</v>
      </c>
      <c r="J2" s="6"/>
      <c r="K2" s="2"/>
    </row>
    <row r="3" spans="1:11" ht="15" x14ac:dyDescent="0.3">
      <c r="A3" s="3"/>
      <c r="B3" s="3"/>
      <c r="C3" s="3" t="s">
        <v>2</v>
      </c>
      <c r="D3" s="7"/>
      <c r="E3" s="1"/>
      <c r="G3" s="3"/>
      <c r="H3" s="3"/>
      <c r="I3" s="3" t="s">
        <v>2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4</v>
      </c>
      <c r="B5" s="4" t="s">
        <v>56</v>
      </c>
      <c r="C5" s="4" t="s">
        <v>20</v>
      </c>
      <c r="D5" s="8" t="s">
        <v>143</v>
      </c>
      <c r="E5" s="4" t="s">
        <v>46</v>
      </c>
      <c r="G5" s="4">
        <v>2</v>
      </c>
      <c r="H5" s="4" t="s">
        <v>58</v>
      </c>
      <c r="I5" s="4" t="str">
        <f>VLOOKUP(Tableau13[[#This Row],[Nom Prénom]],'LISTE NOMS ET CLUBS'!A:B,2,0)</f>
        <v>Les Avenières</v>
      </c>
      <c r="J5" s="8" t="s">
        <v>214</v>
      </c>
      <c r="K5" s="4" t="s">
        <v>46</v>
      </c>
    </row>
    <row r="6" spans="1:11" x14ac:dyDescent="0.3">
      <c r="A6" s="4">
        <v>5</v>
      </c>
      <c r="B6" s="4" t="s">
        <v>61</v>
      </c>
      <c r="C6" s="4" t="str">
        <f>VLOOKUP(Tableau1[[#This Row],[Nom Prénom]],'LISTE NOMS ET CLUBS'!A:B,2,0)</f>
        <v>Les Avenières</v>
      </c>
      <c r="D6" s="8" t="s">
        <v>144</v>
      </c>
      <c r="E6" s="4" t="s">
        <v>47</v>
      </c>
      <c r="G6" s="4">
        <v>1</v>
      </c>
      <c r="H6" s="4" t="s">
        <v>53</v>
      </c>
      <c r="I6" s="4" t="str">
        <f>VLOOKUP(Tableau13[[#This Row],[Nom Prénom]],'LISTE NOMS ET CLUBS'!A:B,2,0)</f>
        <v>Les Avenières</v>
      </c>
      <c r="J6" s="8" t="s">
        <v>142</v>
      </c>
      <c r="K6" s="4" t="s">
        <v>47</v>
      </c>
    </row>
    <row r="7" spans="1:11" x14ac:dyDescent="0.3">
      <c r="A7" s="4">
        <v>1</v>
      </c>
      <c r="B7" s="4" t="s">
        <v>97</v>
      </c>
      <c r="C7" s="4" t="str">
        <f>VLOOKUP(Tableau1[[#This Row],[Nom Prénom]],'LISTE NOMS ET CLUBS'!A:B,2,0)</f>
        <v>St Geoire en Valdaine</v>
      </c>
      <c r="D7" s="8" t="s">
        <v>141</v>
      </c>
      <c r="E7" s="4" t="s">
        <v>48</v>
      </c>
      <c r="G7" s="4">
        <v>3</v>
      </c>
      <c r="H7" s="4"/>
      <c r="I7" s="4" t="e">
        <f>VLOOKUP(Tableau13[[#This Row],[Nom Prénom]],'LISTE NOMS ET CLUBS'!A:B,2,0)</f>
        <v>#N/A</v>
      </c>
      <c r="J7" s="8"/>
      <c r="K7" s="4"/>
    </row>
    <row r="8" spans="1:11" x14ac:dyDescent="0.3">
      <c r="A8" s="4">
        <v>6</v>
      </c>
      <c r="B8" s="4" t="s">
        <v>85</v>
      </c>
      <c r="C8" s="4" t="str">
        <f>VLOOKUP(Tableau1[[#This Row],[Nom Prénom]],'LISTE NOMS ET CLUBS'!A:B,2,0)</f>
        <v>Entre Deux Guiers</v>
      </c>
      <c r="D8" s="8" t="s">
        <v>145</v>
      </c>
      <c r="E8" s="4" t="s">
        <v>48</v>
      </c>
      <c r="G8" s="4"/>
      <c r="H8" s="4"/>
      <c r="I8" s="4"/>
      <c r="J8" s="8"/>
      <c r="K8" s="4"/>
    </row>
    <row r="9" spans="1:11" x14ac:dyDescent="0.3">
      <c r="A9" s="4">
        <v>7</v>
      </c>
      <c r="B9" s="4" t="s">
        <v>96</v>
      </c>
      <c r="C9" s="4" t="str">
        <f>VLOOKUP(Tableau1[[#This Row],[Nom Prénom]],'LISTE NOMS ET CLUBS'!A:B,2,0)</f>
        <v>St Geoire en Valdaine</v>
      </c>
      <c r="D9" s="8" t="s">
        <v>146</v>
      </c>
      <c r="E9" s="4" t="s">
        <v>48</v>
      </c>
      <c r="G9" s="4">
        <v>5</v>
      </c>
      <c r="H9" s="4"/>
      <c r="I9" s="4" t="e">
        <f>VLOOKUP(Tableau13[[#This Row],[Nom Prénom]],'LISTE NOMS ET CLUBS'!A:B,2,0)</f>
        <v>#N/A</v>
      </c>
      <c r="J9" s="8"/>
      <c r="K9" s="4"/>
    </row>
    <row r="10" spans="1:11" x14ac:dyDescent="0.3">
      <c r="A10" s="4">
        <v>3</v>
      </c>
      <c r="B10" s="4" t="s">
        <v>83</v>
      </c>
      <c r="C10" s="4" t="str">
        <f>VLOOKUP(Tableau1[[#This Row],[Nom Prénom]],'LISTE NOMS ET CLUBS'!A:B,2,0)</f>
        <v>Entre Deux Guiers</v>
      </c>
      <c r="D10" s="8" t="s">
        <v>140</v>
      </c>
      <c r="E10" s="4" t="s">
        <v>48</v>
      </c>
      <c r="G10" s="4">
        <v>6</v>
      </c>
      <c r="H10" s="4"/>
      <c r="I10" s="4" t="e">
        <f>VLOOKUP(Tableau13[[#This Row],[Nom Prénom]],'LISTE NOMS ET CLUBS'!A:B,2,0)</f>
        <v>#N/A</v>
      </c>
      <c r="J10" s="8"/>
      <c r="K10" s="4"/>
    </row>
    <row r="11" spans="1:11" x14ac:dyDescent="0.3">
      <c r="C11" s="4" t="e">
        <f>VLOOKUP(Tableau1[[#This Row],[Nom Prénom]],'LISTE NOMS ET CLUBS'!A:B,2,0)</f>
        <v>#N/A</v>
      </c>
      <c r="G11" s="4">
        <v>7</v>
      </c>
      <c r="H11" s="4"/>
      <c r="I11" s="4" t="e">
        <f>VLOOKUP(Tableau13[[#This Row],[Nom Prénom]],'LISTE NOMS ET CLUBS'!A:B,2,0)</f>
        <v>#N/A</v>
      </c>
      <c r="J11" s="8"/>
      <c r="K11" s="4"/>
    </row>
    <row r="12" spans="1:11" x14ac:dyDescent="0.3">
      <c r="C12" s="4" t="e">
        <f>VLOOKUP(Tableau1[[#This Row],[Nom Prénom]],'LISTE NOMS ET CLUBS'!A:B,2,0)</f>
        <v>#N/A</v>
      </c>
      <c r="G12" s="4">
        <v>8</v>
      </c>
      <c r="H12" s="4"/>
      <c r="I12" s="4" t="e">
        <f>VLOOKUP(Tableau13[[#This Row],[Nom Prénom]],'LISTE NOMS ET CLUBS'!A:B,2,0)</f>
        <v>#N/A</v>
      </c>
      <c r="J12" s="8"/>
      <c r="K12" s="4"/>
    </row>
    <row r="13" spans="1:11" x14ac:dyDescent="0.3">
      <c r="C13" s="4" t="e">
        <f>VLOOKUP(Tableau1[[#This Row],[Nom Prénom]],'LISTE NOMS ET CLUBS'!A:B,2,0)</f>
        <v>#N/A</v>
      </c>
      <c r="G13" s="4">
        <v>9</v>
      </c>
      <c r="H13" s="4"/>
      <c r="I13" s="4" t="e">
        <f>VLOOKUP(Tableau13[[#This Row],[Nom Prénom]],'LISTE NOMS ET CLUBS'!A:B,2,0)</f>
        <v>#N/A</v>
      </c>
      <c r="J13" s="8"/>
      <c r="K13" s="4"/>
    </row>
    <row r="14" spans="1:11" x14ac:dyDescent="0.3">
      <c r="C14" s="4" t="e">
        <f>VLOOKUP(Tableau1[[#This Row],[Nom Prénom]],'LISTE NOMS ET CLUBS'!A:B,2,0)</f>
        <v>#N/A</v>
      </c>
      <c r="G14" s="4">
        <v>10</v>
      </c>
      <c r="H14" s="4"/>
      <c r="I14" s="4" t="e">
        <f>VLOOKUP(Tableau13[[#This Row],[Nom Prénom]],'LISTE NOMS ET CLUBS'!A:B,2,0)</f>
        <v>#N/A</v>
      </c>
      <c r="J14" s="8"/>
      <c r="K14" s="4"/>
    </row>
    <row r="15" spans="1:11" x14ac:dyDescent="0.3">
      <c r="C15" s="4" t="e">
        <f>VLOOKUP(Tableau1[[#This Row],[Nom Prénom]],'LISTE NOMS ET CLUBS'!A:B,2,0)</f>
        <v>#N/A</v>
      </c>
      <c r="G15" s="4">
        <v>11</v>
      </c>
      <c r="H15" s="4"/>
      <c r="I15" s="4" t="e">
        <f>VLOOKUP(Tableau13[[#This Row],[Nom Prénom]],'LISTE NOMS ET CLUBS'!A:B,2,0)</f>
        <v>#N/A</v>
      </c>
      <c r="J15" s="8"/>
      <c r="K15" s="4"/>
    </row>
    <row r="16" spans="1:11" x14ac:dyDescent="0.3">
      <c r="C16" s="4" t="e">
        <f>VLOOKUP(Tableau1[[#This Row],[Nom Prénom]],'LISTE NOMS ET CLUBS'!A:B,2,0)</f>
        <v>#N/A</v>
      </c>
      <c r="G16" s="4">
        <v>12</v>
      </c>
      <c r="H16" s="4"/>
      <c r="I16" s="4" t="e">
        <f>VLOOKUP(Tableau13[[#This Row],[Nom Prénom]],'LISTE NOMS ET CLUBS'!A:B,2,0)</f>
        <v>#N/A</v>
      </c>
      <c r="J16" s="8"/>
      <c r="K16" s="4"/>
    </row>
    <row r="17" spans="1:11" x14ac:dyDescent="0.3">
      <c r="C17" s="4" t="e">
        <f>VLOOKUP(Tableau1[[#This Row],[Nom Prénom]],'LISTE NOMS ET CLUBS'!A:B,2,0)</f>
        <v>#N/A</v>
      </c>
      <c r="G17" s="4">
        <v>13</v>
      </c>
      <c r="H17" s="4"/>
      <c r="I17" s="4" t="e">
        <f>VLOOKUP(Tableau13[[#This Row],[Nom Prénom]],'LISTE NOMS ET CLUBS'!A:B,2,0)</f>
        <v>#N/A</v>
      </c>
      <c r="J17" s="8"/>
      <c r="K17" s="4"/>
    </row>
    <row r="18" spans="1:11" x14ac:dyDescent="0.3">
      <c r="C18" s="4" t="e">
        <f>VLOOKUP(Tableau1[[#This Row],[Nom Prénom]],'LISTE NOMS ET CLUBS'!A:B,2,0)</f>
        <v>#N/A</v>
      </c>
      <c r="G18" s="4">
        <v>14</v>
      </c>
      <c r="H18" s="4"/>
      <c r="I18" s="4" t="e">
        <f>VLOOKUP(Tableau13[[#This Row],[Nom Prénom]],'LISTE NOMS ET CLUBS'!A:B,2,0)</f>
        <v>#N/A</v>
      </c>
      <c r="J18" s="8"/>
      <c r="K18" s="4"/>
    </row>
    <row r="19" spans="1:11" x14ac:dyDescent="0.3">
      <c r="C19" s="4" t="e">
        <f>VLOOKUP(Tableau1[[#This Row],[Nom Prénom]],'LISTE NOMS ET CLUBS'!A:B,2,0)</f>
        <v>#N/A</v>
      </c>
      <c r="G19" s="4">
        <v>15</v>
      </c>
      <c r="H19" s="4"/>
      <c r="I19" s="4" t="e">
        <f>VLOOKUP(Tableau13[[#This Row],[Nom Prénom]],'LISTE NOMS ET CLUBS'!A:B,2,0)</f>
        <v>#N/A</v>
      </c>
      <c r="J19" s="8"/>
      <c r="K19" s="4"/>
    </row>
    <row r="20" spans="1:11" x14ac:dyDescent="0.3">
      <c r="C20" s="4" t="e">
        <f>VLOOKUP(Tableau1[[#This Row],[Nom Prénom]],'LISTE NOMS ET CLUBS'!A:B,2,0)</f>
        <v>#N/A</v>
      </c>
      <c r="G20" s="4">
        <v>16</v>
      </c>
      <c r="H20" s="4"/>
      <c r="I20" s="4" t="e">
        <f>VLOOKUP(Tableau13[[#This Row],[Nom Prénom]],'LISTE NOMS ET CLUBS'!A:B,2,0)</f>
        <v>#N/A</v>
      </c>
      <c r="J20" s="8"/>
      <c r="K20" s="4"/>
    </row>
    <row r="21" spans="1:11" x14ac:dyDescent="0.3">
      <c r="C21" s="4" t="e">
        <f>VLOOKUP(Tableau1[[#This Row],[Nom Prénom]],'LISTE NOMS ET CLUBS'!A:B,2,0)</f>
        <v>#N/A</v>
      </c>
      <c r="G21" s="4">
        <v>17</v>
      </c>
      <c r="H21" s="4"/>
      <c r="I21" s="4" t="e">
        <f>VLOOKUP(Tableau13[[#This Row],[Nom Prénom]],'LISTE NOMS ET CLUBS'!A:B,2,0)</f>
        <v>#N/A</v>
      </c>
      <c r="J21" s="8"/>
      <c r="K21" s="4"/>
    </row>
    <row r="22" spans="1:11" x14ac:dyDescent="0.3">
      <c r="C22" s="4" t="e">
        <f>VLOOKUP(Tableau1[[#This Row],[Nom Prénom]],'LISTE NOMS ET CLUBS'!A:B,2,0)</f>
        <v>#N/A</v>
      </c>
      <c r="G22" s="4">
        <v>18</v>
      </c>
      <c r="H22" s="4"/>
      <c r="I22" s="4" t="e">
        <f>VLOOKUP(Tableau13[[#This Row],[Nom Prénom]],'LISTE NOMS ET CLUBS'!A:B,2,0)</f>
        <v>#N/A</v>
      </c>
      <c r="J22" s="8"/>
      <c r="K22" s="4"/>
    </row>
    <row r="23" spans="1:11" x14ac:dyDescent="0.3">
      <c r="C23" s="4" t="e">
        <f>VLOOKUP(Tableau1[[#This Row],[Nom Prénom]],'LISTE NOMS ET CLUBS'!A:B,2,0)</f>
        <v>#N/A</v>
      </c>
      <c r="G23" s="4">
        <v>19</v>
      </c>
      <c r="H23" s="4"/>
      <c r="I23" s="4" t="e">
        <f>VLOOKUP(Tableau13[[#This Row],[Nom Prénom]],'LISTE NOMS ET CLUBS'!A:B,2,0)</f>
        <v>#N/A</v>
      </c>
      <c r="J23" s="8"/>
      <c r="K23" s="4"/>
    </row>
    <row r="24" spans="1:11" x14ac:dyDescent="0.3">
      <c r="C24" s="4" t="e">
        <f>VLOOKUP(Tableau1[[#This Row],[Nom Prénom]],'LISTE NOMS ET CLUBS'!A:B,2,0)</f>
        <v>#N/A</v>
      </c>
      <c r="G24" s="4">
        <v>20</v>
      </c>
      <c r="H24" s="4"/>
      <c r="I24" s="4" t="e">
        <f>VLOOKUP(Tableau13[[#This Row],[Nom Prénom]],'LISTE NOMS ET CLUBS'!A:B,2,0)</f>
        <v>#N/A</v>
      </c>
      <c r="J24" s="8"/>
      <c r="K24" s="4"/>
    </row>
    <row r="25" spans="1:11" x14ac:dyDescent="0.3">
      <c r="C25" s="4" t="e">
        <f>VLOOKUP(Tableau1[[#This Row],[Nom Prénom]],'LISTE NOMS ET CLUBS'!A:B,2,0)</f>
        <v>#N/A</v>
      </c>
      <c r="G25" s="4">
        <v>21</v>
      </c>
      <c r="H25" s="4"/>
      <c r="I25" s="4" t="e">
        <f>VLOOKUP(Tableau13[[#This Row],[Nom Prénom]],'LISTE NOMS ET CLUBS'!A:B,2,0)</f>
        <v>#N/A</v>
      </c>
      <c r="J25" s="8"/>
      <c r="K25" s="4"/>
    </row>
    <row r="26" spans="1:11" x14ac:dyDescent="0.3">
      <c r="C26" s="4" t="e">
        <f>VLOOKUP(Tableau1[[#This Row],[Nom Prénom]],'LISTE NOMS ET CLUBS'!A:B,2,0)</f>
        <v>#N/A</v>
      </c>
      <c r="G26" s="4">
        <v>22</v>
      </c>
      <c r="H26" s="4"/>
      <c r="I26" s="4" t="e">
        <f>VLOOKUP(Tableau13[[#This Row],[Nom Prénom]],'LISTE NOMS ET CLUBS'!A:B,2,0)</f>
        <v>#N/A</v>
      </c>
      <c r="J26" s="8"/>
      <c r="K26" s="4"/>
    </row>
    <row r="29" spans="1:11" ht="15.6" x14ac:dyDescent="0.3">
      <c r="A29" s="10"/>
      <c r="B29" s="10"/>
      <c r="C29" s="10" t="s">
        <v>0</v>
      </c>
      <c r="D29" s="12"/>
      <c r="E29" s="10"/>
      <c r="G29" s="11"/>
      <c r="H29" s="11"/>
      <c r="I29" s="11" t="s">
        <v>8</v>
      </c>
      <c r="J29" s="13"/>
      <c r="K29" s="11"/>
    </row>
    <row r="30" spans="1:11" ht="15" x14ac:dyDescent="0.3">
      <c r="A30" s="2"/>
      <c r="B30" s="2"/>
      <c r="C30" s="2" t="s">
        <v>9</v>
      </c>
      <c r="D30" s="6"/>
      <c r="E30" s="2"/>
      <c r="G30" s="2"/>
      <c r="H30" s="2"/>
      <c r="I30" s="2" t="s">
        <v>9</v>
      </c>
      <c r="J30" s="6"/>
      <c r="K30" s="2"/>
    </row>
    <row r="31" spans="1:11" ht="15" x14ac:dyDescent="0.3">
      <c r="A31" s="3"/>
      <c r="B31" s="3"/>
      <c r="C31" s="3" t="s">
        <v>2</v>
      </c>
      <c r="D31" s="7"/>
      <c r="E31" s="1"/>
      <c r="G31" s="3"/>
      <c r="H31" s="3"/>
      <c r="I31" s="3" t="s">
        <v>2</v>
      </c>
      <c r="J31" s="7"/>
      <c r="K31" s="1"/>
    </row>
    <row r="32" spans="1:11" x14ac:dyDescent="0.3">
      <c r="A32" s="4" t="s">
        <v>3</v>
      </c>
      <c r="B32" s="4" t="s">
        <v>4</v>
      </c>
      <c r="C32" s="4" t="s">
        <v>5</v>
      </c>
      <c r="D32" s="8" t="s">
        <v>6</v>
      </c>
      <c r="E32" s="4" t="s">
        <v>7</v>
      </c>
      <c r="G32" s="4" t="s">
        <v>3</v>
      </c>
      <c r="H32" s="4" t="s">
        <v>4</v>
      </c>
      <c r="I32" s="4" t="s">
        <v>5</v>
      </c>
      <c r="J32" s="8" t="s">
        <v>6</v>
      </c>
      <c r="K32" s="4" t="s">
        <v>7</v>
      </c>
    </row>
    <row r="33" spans="1:11" x14ac:dyDescent="0.3">
      <c r="A33" s="4">
        <v>1</v>
      </c>
      <c r="C33" s="4" t="e">
        <f>VLOOKUP(Tableau14[[#This Row],[Nom Prénom]],'LISTE NOMS ET CLUBS'!A:B,2,0)</f>
        <v>#N/A</v>
      </c>
      <c r="G33" s="4">
        <v>1</v>
      </c>
      <c r="H33" s="4"/>
      <c r="I33" s="4" t="e">
        <f>VLOOKUP(Tableau135[[#This Row],[Nom Prénom]],'LISTE NOMS ET CLUBS'!A:B,2,0)</f>
        <v>#N/A</v>
      </c>
      <c r="J33" s="8"/>
      <c r="K33" s="4"/>
    </row>
    <row r="34" spans="1:11" x14ac:dyDescent="0.3">
      <c r="A34" s="4">
        <v>2</v>
      </c>
      <c r="C34" s="4" t="e">
        <f>VLOOKUP(Tableau14[[#This Row],[Nom Prénom]],'LISTE NOMS ET CLUBS'!A:B,2,0)</f>
        <v>#N/A</v>
      </c>
      <c r="G34" s="4">
        <v>3</v>
      </c>
      <c r="H34" s="4"/>
      <c r="I34" s="4" t="e">
        <f>VLOOKUP(Tableau135[[#This Row],[Nom Prénom]],'LISTE NOMS ET CLUBS'!A:B,2,0)</f>
        <v>#N/A</v>
      </c>
      <c r="J34" s="8"/>
      <c r="K34" s="4"/>
    </row>
    <row r="35" spans="1:11" x14ac:dyDescent="0.3">
      <c r="A35" s="4">
        <v>3</v>
      </c>
      <c r="C35" s="4" t="e">
        <f>VLOOKUP(Tableau14[[#This Row],[Nom Prénom]],'LISTE NOMS ET CLUBS'!A:B,2,0)</f>
        <v>#N/A</v>
      </c>
      <c r="G35" s="4">
        <v>2</v>
      </c>
      <c r="H35" s="4"/>
      <c r="I35" s="4" t="e">
        <f>VLOOKUP(Tableau135[[#This Row],[Nom Prénom]],'LISTE NOMS ET CLUBS'!A:B,2,0)</f>
        <v>#N/A</v>
      </c>
      <c r="J35" s="8"/>
      <c r="K35" s="4"/>
    </row>
    <row r="36" spans="1:11" x14ac:dyDescent="0.3">
      <c r="A36" s="4">
        <v>4</v>
      </c>
      <c r="C36" s="4" t="e">
        <f>VLOOKUP(Tableau14[[#This Row],[Nom Prénom]],'LISTE NOMS ET CLUBS'!A:B,2,0)</f>
        <v>#N/A</v>
      </c>
      <c r="G36" s="4">
        <v>4</v>
      </c>
      <c r="H36" s="4"/>
      <c r="I36" s="4" t="e">
        <f>VLOOKUP(Tableau135[[#This Row],[Nom Prénom]],'LISTE NOMS ET CLUBS'!A:B,2,0)</f>
        <v>#N/A</v>
      </c>
      <c r="J36" s="8"/>
      <c r="K36" s="4"/>
    </row>
    <row r="37" spans="1:11" x14ac:dyDescent="0.3">
      <c r="A37" s="4">
        <v>5</v>
      </c>
      <c r="C37" s="4" t="e">
        <f>VLOOKUP(Tableau14[[#This Row],[Nom Prénom]],'LISTE NOMS ET CLUBS'!A:B,2,0)</f>
        <v>#N/A</v>
      </c>
      <c r="G37" s="4">
        <v>5</v>
      </c>
      <c r="H37" s="4"/>
      <c r="I37" s="4" t="e">
        <f>VLOOKUP(Tableau135[[#This Row],[Nom Prénom]],'LISTE NOMS ET CLUBS'!A:B,2,0)</f>
        <v>#N/A</v>
      </c>
      <c r="J37" s="8"/>
      <c r="K37" s="4"/>
    </row>
    <row r="38" spans="1:11" x14ac:dyDescent="0.3">
      <c r="A38" s="4">
        <v>6</v>
      </c>
      <c r="C38" s="4" t="e">
        <f>VLOOKUP(Tableau14[[#This Row],[Nom Prénom]],'LISTE NOMS ET CLUBS'!A:B,2,0)</f>
        <v>#N/A</v>
      </c>
      <c r="G38" s="4">
        <v>6</v>
      </c>
      <c r="H38" s="4"/>
      <c r="I38" s="4" t="e">
        <f>VLOOKUP(Tableau135[[#This Row],[Nom Prénom]],'LISTE NOMS ET CLUBS'!A:B,2,0)</f>
        <v>#N/A</v>
      </c>
      <c r="J38" s="8"/>
      <c r="K38" s="4"/>
    </row>
    <row r="39" spans="1:11" x14ac:dyDescent="0.3">
      <c r="A39" s="4">
        <v>7</v>
      </c>
      <c r="C39" s="4" t="e">
        <f>VLOOKUP(Tableau14[[#This Row],[Nom Prénom]],'LISTE NOMS ET CLUBS'!A:B,2,0)</f>
        <v>#N/A</v>
      </c>
      <c r="G39" s="4">
        <v>7</v>
      </c>
      <c r="H39" s="4"/>
      <c r="I39" s="4" t="e">
        <f>VLOOKUP(Tableau135[[#This Row],[Nom Prénom]],'LISTE NOMS ET CLUBS'!A:B,2,0)</f>
        <v>#N/A</v>
      </c>
      <c r="J39" s="8"/>
      <c r="K39" s="4"/>
    </row>
    <row r="40" spans="1:11" x14ac:dyDescent="0.3">
      <c r="A40" s="4">
        <v>8</v>
      </c>
      <c r="C40" s="4" t="e">
        <f>VLOOKUP(Tableau14[[#This Row],[Nom Prénom]],'LISTE NOMS ET CLUBS'!A:B,2,0)</f>
        <v>#N/A</v>
      </c>
      <c r="G40" s="4">
        <v>8</v>
      </c>
      <c r="H40" s="4"/>
      <c r="I40" s="4" t="e">
        <f>VLOOKUP(Tableau135[[#This Row],[Nom Prénom]],'LISTE NOMS ET CLUBS'!A:B,2,0)</f>
        <v>#N/A</v>
      </c>
      <c r="J40" s="8"/>
      <c r="K40" s="4"/>
    </row>
    <row r="41" spans="1:11" x14ac:dyDescent="0.3">
      <c r="A41" s="4">
        <v>9</v>
      </c>
      <c r="C41" s="4" t="e">
        <f>VLOOKUP(Tableau14[[#This Row],[Nom Prénom]],'LISTE NOMS ET CLUBS'!A:B,2,0)</f>
        <v>#N/A</v>
      </c>
      <c r="G41" s="4">
        <v>9</v>
      </c>
      <c r="H41" s="4"/>
      <c r="I41" s="4" t="e">
        <f>VLOOKUP(Tableau135[[#This Row],[Nom Prénom]],'LISTE NOMS ET CLUBS'!A:B,2,0)</f>
        <v>#N/A</v>
      </c>
      <c r="J41" s="8"/>
      <c r="K41" s="4"/>
    </row>
    <row r="42" spans="1:11" x14ac:dyDescent="0.3">
      <c r="A42" s="4">
        <v>10</v>
      </c>
      <c r="C42" s="4" t="e">
        <f>VLOOKUP(Tableau14[[#This Row],[Nom Prénom]],'LISTE NOMS ET CLUBS'!A:B,2,0)</f>
        <v>#N/A</v>
      </c>
      <c r="G42" s="4">
        <v>10</v>
      </c>
      <c r="H42" s="4"/>
      <c r="I42" s="4" t="e">
        <f>VLOOKUP(Tableau135[[#This Row],[Nom Prénom]],'LISTE NOMS ET CLUBS'!A:B,2,0)</f>
        <v>#N/A</v>
      </c>
      <c r="J42" s="8"/>
      <c r="K42" s="4"/>
    </row>
    <row r="43" spans="1:11" x14ac:dyDescent="0.3">
      <c r="A43" s="4">
        <v>11</v>
      </c>
      <c r="C43" s="4" t="e">
        <f>VLOOKUP(Tableau14[[#This Row],[Nom Prénom]],'LISTE NOMS ET CLUBS'!A:B,2,0)</f>
        <v>#N/A</v>
      </c>
      <c r="G43" s="4">
        <v>11</v>
      </c>
      <c r="H43" s="4"/>
      <c r="I43" s="4" t="e">
        <f>VLOOKUP(Tableau135[[#This Row],[Nom Prénom]],'LISTE NOMS ET CLUBS'!A:B,2,0)</f>
        <v>#N/A</v>
      </c>
      <c r="J43" s="8"/>
      <c r="K43" s="4"/>
    </row>
    <row r="44" spans="1:11" x14ac:dyDescent="0.3">
      <c r="A44" s="4">
        <v>12</v>
      </c>
      <c r="C44" s="4" t="e">
        <f>VLOOKUP(Tableau14[[#This Row],[Nom Prénom]],'LISTE NOMS ET CLUBS'!A:B,2,0)</f>
        <v>#N/A</v>
      </c>
      <c r="G44" s="4">
        <v>12</v>
      </c>
      <c r="H44" s="4"/>
      <c r="I44" s="4" t="e">
        <f>VLOOKUP(Tableau135[[#This Row],[Nom Prénom]],'LISTE NOMS ET CLUBS'!A:B,2,0)</f>
        <v>#N/A</v>
      </c>
      <c r="J44" s="8"/>
      <c r="K44" s="4"/>
    </row>
    <row r="45" spans="1:11" x14ac:dyDescent="0.3">
      <c r="A45" s="4">
        <v>13</v>
      </c>
      <c r="C45" s="4" t="e">
        <f>VLOOKUP(Tableau14[[#This Row],[Nom Prénom]],'LISTE NOMS ET CLUBS'!A:B,2,0)</f>
        <v>#N/A</v>
      </c>
      <c r="G45" s="4">
        <v>13</v>
      </c>
      <c r="H45" s="4"/>
      <c r="I45" s="4" t="e">
        <f>VLOOKUP(Tableau135[[#This Row],[Nom Prénom]],'LISTE NOMS ET CLUBS'!A:B,2,0)</f>
        <v>#N/A</v>
      </c>
      <c r="J45" s="8"/>
      <c r="K45" s="4"/>
    </row>
    <row r="46" spans="1:11" x14ac:dyDescent="0.3">
      <c r="A46" s="4">
        <v>14</v>
      </c>
      <c r="C46" s="4" t="e">
        <f>VLOOKUP(Tableau14[[#This Row],[Nom Prénom]],'LISTE NOMS ET CLUBS'!A:B,2,0)</f>
        <v>#N/A</v>
      </c>
      <c r="G46" s="4">
        <v>14</v>
      </c>
      <c r="H46" s="4"/>
      <c r="I46" s="4" t="e">
        <f>VLOOKUP(Tableau135[[#This Row],[Nom Prénom]],'LISTE NOMS ET CLUBS'!A:B,2,0)</f>
        <v>#N/A</v>
      </c>
      <c r="J46" s="8"/>
      <c r="K46" s="4"/>
    </row>
    <row r="47" spans="1:11" x14ac:dyDescent="0.3">
      <c r="A47" s="4">
        <v>15</v>
      </c>
      <c r="C47" s="4" t="e">
        <f>VLOOKUP(Tableau14[[#This Row],[Nom Prénom]],'LISTE NOMS ET CLUBS'!A:B,2,0)</f>
        <v>#N/A</v>
      </c>
      <c r="G47" s="4">
        <v>15</v>
      </c>
      <c r="H47" s="4"/>
      <c r="I47" s="4" t="e">
        <f>VLOOKUP(Tableau135[[#This Row],[Nom Prénom]],'LISTE NOMS ET CLUBS'!A:B,2,0)</f>
        <v>#N/A</v>
      </c>
      <c r="J47" s="8"/>
      <c r="K47" s="4"/>
    </row>
    <row r="48" spans="1:11" x14ac:dyDescent="0.3">
      <c r="A48" s="4">
        <v>16</v>
      </c>
      <c r="C48" s="4" t="e">
        <f>VLOOKUP(Tableau14[[#This Row],[Nom Prénom]],'LISTE NOMS ET CLUBS'!A:B,2,0)</f>
        <v>#N/A</v>
      </c>
      <c r="G48" s="4">
        <v>16</v>
      </c>
      <c r="H48" s="4"/>
      <c r="I48" s="4" t="e">
        <f>VLOOKUP(Tableau135[[#This Row],[Nom Prénom]],'LISTE NOMS ET CLUBS'!A:B,2,0)</f>
        <v>#N/A</v>
      </c>
      <c r="J48" s="8"/>
      <c r="K48" s="4"/>
    </row>
    <row r="49" spans="1:11" x14ac:dyDescent="0.3">
      <c r="A49" s="4">
        <v>17</v>
      </c>
      <c r="C49" s="4" t="e">
        <f>VLOOKUP(Tableau14[[#This Row],[Nom Prénom]],'LISTE NOMS ET CLUBS'!A:B,2,0)</f>
        <v>#N/A</v>
      </c>
      <c r="G49" s="4">
        <v>17</v>
      </c>
      <c r="H49" s="4"/>
      <c r="I49" s="4" t="e">
        <f>VLOOKUP(Tableau135[[#This Row],[Nom Prénom]],'LISTE NOMS ET CLUBS'!A:B,2,0)</f>
        <v>#N/A</v>
      </c>
      <c r="J49" s="8"/>
      <c r="K49" s="4"/>
    </row>
    <row r="50" spans="1:11" x14ac:dyDescent="0.3">
      <c r="A50" s="4">
        <v>18</v>
      </c>
      <c r="C50" s="4" t="e">
        <f>VLOOKUP(Tableau14[[#This Row],[Nom Prénom]],'LISTE NOMS ET CLUBS'!A:B,2,0)</f>
        <v>#N/A</v>
      </c>
      <c r="G50" s="4">
        <v>18</v>
      </c>
      <c r="H50" s="4"/>
      <c r="I50" s="4" t="e">
        <f>VLOOKUP(Tableau135[[#This Row],[Nom Prénom]],'LISTE NOMS ET CLUBS'!A:B,2,0)</f>
        <v>#N/A</v>
      </c>
      <c r="J50" s="8"/>
      <c r="K50" s="4"/>
    </row>
    <row r="51" spans="1:11" x14ac:dyDescent="0.3">
      <c r="A51" s="4">
        <v>19</v>
      </c>
      <c r="C51" s="4" t="e">
        <f>VLOOKUP(Tableau14[[#This Row],[Nom Prénom]],'LISTE NOMS ET CLUBS'!A:B,2,0)</f>
        <v>#N/A</v>
      </c>
      <c r="G51" s="4">
        <v>19</v>
      </c>
      <c r="H51" s="4"/>
      <c r="I51" s="4" t="e">
        <f>VLOOKUP(Tableau135[[#This Row],[Nom Prénom]],'LISTE NOMS ET CLUBS'!A:B,2,0)</f>
        <v>#N/A</v>
      </c>
      <c r="J51" s="8"/>
      <c r="K51" s="4"/>
    </row>
    <row r="52" spans="1:11" x14ac:dyDescent="0.3">
      <c r="A52" s="4">
        <v>20</v>
      </c>
      <c r="C52" s="4" t="e">
        <f>VLOOKUP(Tableau14[[#This Row],[Nom Prénom]],'LISTE NOMS ET CLUBS'!A:B,2,0)</f>
        <v>#N/A</v>
      </c>
      <c r="G52" s="4">
        <v>20</v>
      </c>
      <c r="H52" s="4"/>
      <c r="I52" s="4" t="e">
        <f>VLOOKUP(Tableau135[[#This Row],[Nom Prénom]],'LISTE NOMS ET CLUBS'!A:B,2,0)</f>
        <v>#N/A</v>
      </c>
      <c r="J52" s="8"/>
      <c r="K52" s="4"/>
    </row>
    <row r="53" spans="1:11" x14ac:dyDescent="0.3">
      <c r="A53" s="4">
        <v>21</v>
      </c>
      <c r="C53" s="4" t="e">
        <f>VLOOKUP(Tableau14[[#This Row],[Nom Prénom]],'LISTE NOMS ET CLUBS'!A:B,2,0)</f>
        <v>#N/A</v>
      </c>
      <c r="G53" s="4">
        <v>21</v>
      </c>
      <c r="H53" s="4"/>
      <c r="I53" s="4" t="e">
        <f>VLOOKUP(Tableau135[[#This Row],[Nom Prénom]],'LISTE NOMS ET CLUBS'!A:B,2,0)</f>
        <v>#N/A</v>
      </c>
      <c r="J53" s="8"/>
      <c r="K53" s="4"/>
    </row>
    <row r="54" spans="1:11" x14ac:dyDescent="0.3">
      <c r="A54" s="4">
        <v>22</v>
      </c>
      <c r="C54" s="4" t="e">
        <f>VLOOKUP(Tableau14[[#This Row],[Nom Prénom]],'LISTE NOMS ET CLUBS'!A:B,2,0)</f>
        <v>#N/A</v>
      </c>
      <c r="G54" s="4">
        <v>22</v>
      </c>
      <c r="H54" s="4"/>
      <c r="I54" s="4" t="e">
        <f>VLOOKUP(Tableau135[[#This Row],[Nom Prénom]],'LISTE NOMS ET CLUBS'!A:B,2,0)</f>
        <v>#N/A</v>
      </c>
      <c r="J54" s="8"/>
      <c r="K54" s="4"/>
    </row>
    <row r="55" spans="1:11" x14ac:dyDescent="0.3">
      <c r="A55" s="4">
        <v>23</v>
      </c>
      <c r="C55" s="4" t="e">
        <f>VLOOKUP(Tableau14[[#This Row],[Nom Prénom]],'LISTE NOMS ET CLUBS'!A:B,2,0)</f>
        <v>#N/A</v>
      </c>
      <c r="G55" s="4">
        <v>23</v>
      </c>
      <c r="H55" s="4"/>
      <c r="I55" s="4" t="e">
        <f>VLOOKUP(Tableau135[[#This Row],[Nom Prénom]],'LISTE NOMS ET CLUBS'!A:B,2,0)</f>
        <v>#N/A</v>
      </c>
      <c r="J55" s="8"/>
      <c r="K55" s="4"/>
    </row>
    <row r="56" spans="1:11" x14ac:dyDescent="0.3">
      <c r="A56" s="4">
        <v>24</v>
      </c>
      <c r="C56" s="4" t="e">
        <f>VLOOKUP(Tableau14[[#This Row],[Nom Prénom]],'LISTE NOMS ET CLUBS'!A:B,2,0)</f>
        <v>#N/A</v>
      </c>
      <c r="G56" s="4">
        <v>24</v>
      </c>
      <c r="H56" s="4"/>
      <c r="I56" s="4" t="e">
        <f>VLOOKUP(Tableau135[[#This Row],[Nom Prénom]],'LISTE NOMS ET CLUBS'!A:B,2,0)</f>
        <v>#N/A</v>
      </c>
      <c r="J56" s="8"/>
      <c r="K56" s="4"/>
    </row>
    <row r="57" spans="1:11" x14ac:dyDescent="0.3">
      <c r="A57" s="4">
        <v>25</v>
      </c>
      <c r="C57" s="4" t="e">
        <f>VLOOKUP(Tableau14[[#This Row],[Nom Prénom]],'LISTE NOMS ET CLUBS'!A:B,2,0)</f>
        <v>#N/A</v>
      </c>
      <c r="G57" s="4">
        <v>25</v>
      </c>
      <c r="H57" s="4"/>
      <c r="I57" s="4" t="e">
        <f>VLOOKUP(Tableau135[[#This Row],[Nom Prénom]],'LISTE NOMS ET CLUBS'!A:B,2,0)</f>
        <v>#N/A</v>
      </c>
      <c r="J57" s="8"/>
      <c r="K57" s="4"/>
    </row>
  </sheetData>
  <pageMargins left="0.7" right="0.7" top="0.75" bottom="0.75" header="0.3" footer="0.3"/>
  <tableParts count="4">
    <tablePart r:id="rId1"/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2BCF5-06FA-4D9D-BB49-2D9EF75406BE}">
          <x14:formula1>
            <xm:f>'LISTE NOMS ET CLUBS'!$A:$A</xm:f>
          </x14:formula1>
          <xm:sqref>B1:B1048576 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3A75-ED91-4AB6-AB51-FC45829DACE6}">
  <dimension ref="A1:K156"/>
  <sheetViews>
    <sheetView topLeftCell="A121" workbookViewId="0">
      <selection activeCell="F128" sqref="F128"/>
    </sheetView>
  </sheetViews>
  <sheetFormatPr baseColWidth="10" defaultRowHeight="14.4" x14ac:dyDescent="0.3"/>
  <cols>
    <col min="1" max="1" width="12.33203125" style="4" bestFit="1" customWidth="1"/>
    <col min="2" max="2" width="31.33203125" style="4" customWidth="1"/>
    <col min="3" max="3" width="19" style="4" bestFit="1" customWidth="1"/>
    <col min="4" max="4" width="11" style="8" bestFit="1" customWidth="1"/>
    <col min="5" max="5" width="10.109375" style="4" bestFit="1" customWidth="1"/>
    <col min="7" max="7" width="12.33203125" bestFit="1" customWidth="1"/>
    <col min="8" max="8" width="33.5546875" customWidth="1"/>
    <col min="9" max="9" width="18.4414062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11</v>
      </c>
      <c r="D1" s="12"/>
      <c r="E1" s="10"/>
      <c r="G1" s="11"/>
      <c r="H1" s="11"/>
      <c r="I1" s="11" t="s">
        <v>10</v>
      </c>
      <c r="J1" s="13"/>
      <c r="K1" s="11"/>
    </row>
    <row r="2" spans="1:11" ht="15" x14ac:dyDescent="0.3">
      <c r="A2" s="2"/>
      <c r="B2" s="2"/>
      <c r="C2" s="2" t="s">
        <v>12</v>
      </c>
      <c r="D2" s="6"/>
      <c r="E2" s="2"/>
      <c r="G2" s="2"/>
      <c r="H2" s="2"/>
      <c r="I2" s="2" t="s">
        <v>12</v>
      </c>
      <c r="J2" s="6"/>
      <c r="K2" s="2"/>
    </row>
    <row r="3" spans="1:11" ht="15" x14ac:dyDescent="0.3">
      <c r="A3" s="3"/>
      <c r="B3" s="3"/>
      <c r="C3" s="3" t="s">
        <v>2</v>
      </c>
      <c r="D3" s="7"/>
      <c r="E3" s="1"/>
      <c r="G3" s="3"/>
      <c r="H3" s="3"/>
      <c r="I3" s="3" t="s">
        <v>2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2</v>
      </c>
      <c r="B5" s="4" t="s">
        <v>95</v>
      </c>
      <c r="C5" s="4" t="str">
        <f>VLOOKUP(Tableau16[[#This Row],[Nom Prénom]],'LISTE NOMS ET CLUBS'!A:B,2,0)</f>
        <v>Entre Deux Guiers</v>
      </c>
      <c r="D5" s="8" t="s">
        <v>157</v>
      </c>
      <c r="E5" s="4" t="s">
        <v>46</v>
      </c>
      <c r="G5" s="4">
        <v>4</v>
      </c>
      <c r="H5" s="4" t="s">
        <v>78</v>
      </c>
      <c r="I5" s="4" t="str">
        <f>VLOOKUP(Tableau137[[#This Row],[Nom Prénom]],'LISTE NOMS ET CLUBS'!A:B,2,0)</f>
        <v>Entre Deux Guiers</v>
      </c>
      <c r="J5" s="8" t="s">
        <v>147</v>
      </c>
      <c r="K5" s="4" t="s">
        <v>46</v>
      </c>
    </row>
    <row r="6" spans="1:11" x14ac:dyDescent="0.3">
      <c r="A6" s="4">
        <v>1</v>
      </c>
      <c r="B6" s="4" t="s">
        <v>129</v>
      </c>
      <c r="C6" s="4" t="str">
        <f>VLOOKUP(Tableau16[[#This Row],[Nom Prénom]],'LISTE NOMS ET CLUBS'!A:B,2,0)</f>
        <v>Pont de Beauvoisin</v>
      </c>
      <c r="D6" s="8" t="s">
        <v>156</v>
      </c>
      <c r="E6" s="4" t="s">
        <v>47</v>
      </c>
      <c r="G6" s="4">
        <v>5</v>
      </c>
      <c r="H6" s="4" t="s">
        <v>128</v>
      </c>
      <c r="I6" s="4" t="str">
        <f>VLOOKUP(Tableau137[[#This Row],[Nom Prénom]],'LISTE NOMS ET CLUBS'!A:B,2,0)</f>
        <v>Pont de Beauvoisin</v>
      </c>
      <c r="J6" s="8" t="s">
        <v>148</v>
      </c>
      <c r="K6" s="4" t="s">
        <v>47</v>
      </c>
    </row>
    <row r="7" spans="1:11" x14ac:dyDescent="0.3">
      <c r="A7" s="4">
        <v>3</v>
      </c>
      <c r="B7" s="4" t="s">
        <v>94</v>
      </c>
      <c r="C7" s="4" t="str">
        <f>VLOOKUP(Tableau16[[#This Row],[Nom Prénom]],'LISTE NOMS ET CLUBS'!A:B,2,0)</f>
        <v>Entre Deux Guiers</v>
      </c>
      <c r="D7" s="8" t="s">
        <v>158</v>
      </c>
      <c r="E7" s="4" t="s">
        <v>48</v>
      </c>
      <c r="G7" s="4">
        <v>1</v>
      </c>
      <c r="H7" s="4" t="s">
        <v>51</v>
      </c>
      <c r="I7" s="4" t="str">
        <f>VLOOKUP(Tableau137[[#This Row],[Nom Prénom]],'LISTE NOMS ET CLUBS'!A:B,2,0)</f>
        <v>Les Avenières</v>
      </c>
      <c r="J7" s="8" t="s">
        <v>149</v>
      </c>
      <c r="K7" s="4" t="s">
        <v>48</v>
      </c>
    </row>
    <row r="8" spans="1:11" x14ac:dyDescent="0.3">
      <c r="A8" s="4">
        <v>4</v>
      </c>
      <c r="C8" s="4" t="e">
        <f>VLOOKUP(Tableau16[[#This Row],[Nom Prénom]],'LISTE NOMS ET CLUBS'!A:B,2,0)</f>
        <v>#N/A</v>
      </c>
      <c r="G8" s="4">
        <v>6</v>
      </c>
      <c r="H8" s="4" t="s">
        <v>150</v>
      </c>
      <c r="I8" s="4" t="str">
        <f>VLOOKUP(Tableau137[[#This Row],[Nom Prénom]],'LISTE NOMS ET CLUBS'!A:B,2,0)</f>
        <v>St Geoire en Valdaine</v>
      </c>
      <c r="J8" s="8" t="s">
        <v>151</v>
      </c>
      <c r="K8" s="4" t="s">
        <v>48</v>
      </c>
    </row>
    <row r="9" spans="1:11" x14ac:dyDescent="0.3">
      <c r="A9" s="4">
        <v>5</v>
      </c>
      <c r="C9" s="4" t="e">
        <f>VLOOKUP(Tableau16[[#This Row],[Nom Prénom]],'LISTE NOMS ET CLUBS'!A:B,2,0)</f>
        <v>#N/A</v>
      </c>
      <c r="G9" s="4">
        <v>7</v>
      </c>
      <c r="H9" s="4" t="s">
        <v>114</v>
      </c>
      <c r="I9" s="4" t="str">
        <f>VLOOKUP(Tableau137[[#This Row],[Nom Prénom]],'LISTE NOMS ET CLUBS'!A:B,2,0)</f>
        <v>St Geoire en Valdaine</v>
      </c>
      <c r="J9" s="8" t="s">
        <v>152</v>
      </c>
      <c r="K9" s="4" t="s">
        <v>48</v>
      </c>
    </row>
    <row r="10" spans="1:11" x14ac:dyDescent="0.3">
      <c r="A10" s="4">
        <v>6</v>
      </c>
      <c r="C10" s="4" t="e">
        <f>VLOOKUP(Tableau16[[#This Row],[Nom Prénom]],'LISTE NOMS ET CLUBS'!A:B,2,0)</f>
        <v>#N/A</v>
      </c>
      <c r="G10" s="4">
        <v>2</v>
      </c>
      <c r="H10" s="4" t="s">
        <v>17</v>
      </c>
      <c r="I10" s="4" t="str">
        <f>VLOOKUP(Tableau137[[#This Row],[Nom Prénom]],'LISTE NOMS ET CLUBS'!A:B,2,0)</f>
        <v>Les Avenières</v>
      </c>
      <c r="J10" s="8" t="s">
        <v>153</v>
      </c>
      <c r="K10" s="4" t="s">
        <v>48</v>
      </c>
    </row>
    <row r="11" spans="1:11" x14ac:dyDescent="0.3">
      <c r="A11" s="4">
        <v>7</v>
      </c>
      <c r="C11" s="4" t="e">
        <f>VLOOKUP(Tableau16[[#This Row],[Nom Prénom]],'LISTE NOMS ET CLUBS'!A:B,2,0)</f>
        <v>#N/A</v>
      </c>
      <c r="G11" s="4">
        <v>8</v>
      </c>
      <c r="H11" s="4" t="s">
        <v>117</v>
      </c>
      <c r="I11" s="4" t="str">
        <f>VLOOKUP(Tableau137[[#This Row],[Nom Prénom]],'LISTE NOMS ET CLUBS'!A:B,2,0)</f>
        <v>St Geoire en Valdaine</v>
      </c>
      <c r="J11" s="8" t="s">
        <v>154</v>
      </c>
      <c r="K11" s="4" t="s">
        <v>48</v>
      </c>
    </row>
    <row r="12" spans="1:11" x14ac:dyDescent="0.3">
      <c r="A12" s="4">
        <v>8</v>
      </c>
      <c r="C12" s="4" t="e">
        <f>VLOOKUP(Tableau16[[#This Row],[Nom Prénom]],'LISTE NOMS ET CLUBS'!A:B,2,0)</f>
        <v>#N/A</v>
      </c>
      <c r="G12" s="4">
        <v>3</v>
      </c>
      <c r="H12" s="4" t="s">
        <v>63</v>
      </c>
      <c r="I12" s="4" t="str">
        <f>VLOOKUP(Tableau137[[#This Row],[Nom Prénom]],'LISTE NOMS ET CLUBS'!A:B,2,0)</f>
        <v>Les Avenières</v>
      </c>
      <c r="J12" s="8" t="s">
        <v>155</v>
      </c>
      <c r="K12" s="4" t="s">
        <v>48</v>
      </c>
    </row>
    <row r="13" spans="1:11" x14ac:dyDescent="0.3">
      <c r="A13" s="4">
        <v>9</v>
      </c>
      <c r="C13" s="4" t="e">
        <f>VLOOKUP(Tableau16[[#This Row],[Nom Prénom]],'LISTE NOMS ET CLUBS'!A:B,2,0)</f>
        <v>#N/A</v>
      </c>
      <c r="G13" s="4">
        <v>9</v>
      </c>
      <c r="H13" s="4"/>
      <c r="I13" s="4" t="e">
        <f>VLOOKUP(Tableau137[[#This Row],[Nom Prénom]],'LISTE NOMS ET CLUBS'!A:B,2,0)</f>
        <v>#N/A</v>
      </c>
      <c r="J13" s="8"/>
      <c r="K13" s="4"/>
    </row>
    <row r="14" spans="1:11" x14ac:dyDescent="0.3">
      <c r="A14" s="4">
        <v>10</v>
      </c>
      <c r="C14" s="4" t="e">
        <f>VLOOKUP(Tableau16[[#This Row],[Nom Prénom]],'LISTE NOMS ET CLUBS'!A:B,2,0)</f>
        <v>#N/A</v>
      </c>
      <c r="G14" s="4">
        <v>10</v>
      </c>
      <c r="H14" s="4"/>
      <c r="I14" s="4" t="e">
        <f>VLOOKUP(Tableau137[[#This Row],[Nom Prénom]],'LISTE NOMS ET CLUBS'!A:B,2,0)</f>
        <v>#N/A</v>
      </c>
      <c r="J14" s="8"/>
      <c r="K14" s="4"/>
    </row>
    <row r="15" spans="1:11" x14ac:dyDescent="0.3">
      <c r="A15" s="4">
        <v>11</v>
      </c>
      <c r="C15" s="4" t="e">
        <f>VLOOKUP(Tableau16[[#This Row],[Nom Prénom]],'LISTE NOMS ET CLUBS'!A:B,2,0)</f>
        <v>#N/A</v>
      </c>
      <c r="G15" s="4">
        <v>11</v>
      </c>
      <c r="H15" s="4"/>
      <c r="I15" s="4" t="e">
        <f>VLOOKUP(Tableau137[[#This Row],[Nom Prénom]],'LISTE NOMS ET CLUBS'!A:B,2,0)</f>
        <v>#N/A</v>
      </c>
      <c r="J15" s="8"/>
      <c r="K15" s="4"/>
    </row>
    <row r="16" spans="1:11" x14ac:dyDescent="0.3">
      <c r="A16" s="4">
        <v>12</v>
      </c>
      <c r="C16" s="4" t="e">
        <f>VLOOKUP(Tableau16[[#This Row],[Nom Prénom]],'LISTE NOMS ET CLUBS'!A:B,2,0)</f>
        <v>#N/A</v>
      </c>
      <c r="G16" s="4">
        <v>12</v>
      </c>
      <c r="H16" s="4"/>
      <c r="I16" s="4" t="e">
        <f>VLOOKUP(Tableau137[[#This Row],[Nom Prénom]],'LISTE NOMS ET CLUBS'!A:B,2,0)</f>
        <v>#N/A</v>
      </c>
      <c r="J16" s="8"/>
      <c r="K16" s="4"/>
    </row>
    <row r="17" spans="1:11" x14ac:dyDescent="0.3">
      <c r="A17" s="4">
        <v>13</v>
      </c>
      <c r="C17" s="4" t="e">
        <f>VLOOKUP(Tableau16[[#This Row],[Nom Prénom]],'LISTE NOMS ET CLUBS'!A:B,2,0)</f>
        <v>#N/A</v>
      </c>
      <c r="G17" s="4">
        <v>13</v>
      </c>
      <c r="H17" s="4"/>
      <c r="I17" s="4" t="e">
        <f>VLOOKUP(Tableau137[[#This Row],[Nom Prénom]],'LISTE NOMS ET CLUBS'!A:B,2,0)</f>
        <v>#N/A</v>
      </c>
      <c r="J17" s="8"/>
      <c r="K17" s="4"/>
    </row>
    <row r="18" spans="1:11" x14ac:dyDescent="0.3">
      <c r="A18" s="4">
        <v>14</v>
      </c>
      <c r="C18" s="4" t="e">
        <f>VLOOKUP(Tableau16[[#This Row],[Nom Prénom]],'LISTE NOMS ET CLUBS'!A:B,2,0)</f>
        <v>#N/A</v>
      </c>
      <c r="G18" s="4">
        <v>14</v>
      </c>
      <c r="H18" s="4"/>
      <c r="I18" s="4" t="e">
        <f>VLOOKUP(Tableau137[[#This Row],[Nom Prénom]],'LISTE NOMS ET CLUBS'!A:B,2,0)</f>
        <v>#N/A</v>
      </c>
      <c r="J18" s="8"/>
      <c r="K18" s="4"/>
    </row>
    <row r="19" spans="1:11" x14ac:dyDescent="0.3">
      <c r="A19" s="4">
        <v>15</v>
      </c>
      <c r="C19" s="4" t="e">
        <f>VLOOKUP(Tableau16[[#This Row],[Nom Prénom]],'LISTE NOMS ET CLUBS'!A:B,2,0)</f>
        <v>#N/A</v>
      </c>
      <c r="G19" s="4">
        <v>15</v>
      </c>
      <c r="H19" s="4"/>
      <c r="I19" s="4" t="e">
        <f>VLOOKUP(Tableau137[[#This Row],[Nom Prénom]],'LISTE NOMS ET CLUBS'!A:B,2,0)</f>
        <v>#N/A</v>
      </c>
      <c r="J19" s="8"/>
      <c r="K19" s="4"/>
    </row>
    <row r="20" spans="1:11" x14ac:dyDescent="0.3">
      <c r="A20" s="4">
        <v>16</v>
      </c>
      <c r="C20" s="4" t="e">
        <f>VLOOKUP(Tableau16[[#This Row],[Nom Prénom]],'LISTE NOMS ET CLUBS'!A:B,2,0)</f>
        <v>#N/A</v>
      </c>
      <c r="G20" s="4">
        <v>16</v>
      </c>
      <c r="H20" s="4"/>
      <c r="I20" s="4" t="e">
        <f>VLOOKUP(Tableau137[[#This Row],[Nom Prénom]],'LISTE NOMS ET CLUBS'!A:B,2,0)</f>
        <v>#N/A</v>
      </c>
      <c r="J20" s="8"/>
      <c r="K20" s="4"/>
    </row>
    <row r="21" spans="1:11" x14ac:dyDescent="0.3">
      <c r="A21" s="4">
        <v>17</v>
      </c>
      <c r="C21" s="4" t="e">
        <f>VLOOKUP(Tableau16[[#This Row],[Nom Prénom]],'LISTE NOMS ET CLUBS'!A:B,2,0)</f>
        <v>#N/A</v>
      </c>
      <c r="G21" s="4">
        <v>17</v>
      </c>
      <c r="H21" s="4"/>
      <c r="I21" s="4" t="e">
        <f>VLOOKUP(Tableau137[[#This Row],[Nom Prénom]],'LISTE NOMS ET CLUBS'!A:B,2,0)</f>
        <v>#N/A</v>
      </c>
      <c r="J21" s="8"/>
      <c r="K21" s="4"/>
    </row>
    <row r="22" spans="1:11" x14ac:dyDescent="0.3">
      <c r="A22" s="4">
        <v>18</v>
      </c>
      <c r="C22" s="4" t="e">
        <f>VLOOKUP(Tableau16[[#This Row],[Nom Prénom]],'LISTE NOMS ET CLUBS'!A:B,2,0)</f>
        <v>#N/A</v>
      </c>
      <c r="G22" s="4">
        <v>18</v>
      </c>
      <c r="H22" s="4"/>
      <c r="I22" s="4" t="e">
        <f>VLOOKUP(Tableau137[[#This Row],[Nom Prénom]],'LISTE NOMS ET CLUBS'!A:B,2,0)</f>
        <v>#N/A</v>
      </c>
      <c r="J22" s="8"/>
      <c r="K22" s="4"/>
    </row>
    <row r="23" spans="1:11" x14ac:dyDescent="0.3">
      <c r="A23" s="4">
        <v>19</v>
      </c>
      <c r="C23" s="4" t="e">
        <f>VLOOKUP(Tableau16[[#This Row],[Nom Prénom]],'LISTE NOMS ET CLUBS'!A:B,2,0)</f>
        <v>#N/A</v>
      </c>
      <c r="G23" s="4">
        <v>19</v>
      </c>
      <c r="H23" s="4"/>
      <c r="I23" s="4" t="e">
        <f>VLOOKUP(Tableau137[[#This Row],[Nom Prénom]],'LISTE NOMS ET CLUBS'!A:B,2,0)</f>
        <v>#N/A</v>
      </c>
      <c r="J23" s="8"/>
      <c r="K23" s="4"/>
    </row>
    <row r="24" spans="1:11" x14ac:dyDescent="0.3">
      <c r="A24" s="4">
        <v>20</v>
      </c>
      <c r="C24" s="4" t="e">
        <f>VLOOKUP(Tableau16[[#This Row],[Nom Prénom]],'LISTE NOMS ET CLUBS'!A:B,2,0)</f>
        <v>#N/A</v>
      </c>
      <c r="G24" s="4">
        <v>20</v>
      </c>
      <c r="H24" s="4"/>
      <c r="I24" s="4" t="e">
        <f>VLOOKUP(Tableau137[[#This Row],[Nom Prénom]],'LISTE NOMS ET CLUBS'!A:B,2,0)</f>
        <v>#N/A</v>
      </c>
      <c r="J24" s="8"/>
      <c r="K24" s="4"/>
    </row>
    <row r="25" spans="1:11" x14ac:dyDescent="0.3">
      <c r="A25" s="4">
        <v>21</v>
      </c>
      <c r="C25" s="4" t="e">
        <f>VLOOKUP(Tableau16[[#This Row],[Nom Prénom]],'LISTE NOMS ET CLUBS'!A:B,2,0)</f>
        <v>#N/A</v>
      </c>
      <c r="G25" s="4">
        <v>21</v>
      </c>
      <c r="H25" s="4"/>
      <c r="I25" s="4" t="e">
        <f>VLOOKUP(Tableau137[[#This Row],[Nom Prénom]],'LISTE NOMS ET CLUBS'!A:B,2,0)</f>
        <v>#N/A</v>
      </c>
      <c r="J25" s="8"/>
      <c r="K25" s="4"/>
    </row>
    <row r="26" spans="1:11" x14ac:dyDescent="0.3">
      <c r="A26" s="4">
        <v>22</v>
      </c>
      <c r="C26" s="4" t="e">
        <f>VLOOKUP(Tableau16[[#This Row],[Nom Prénom]],'LISTE NOMS ET CLUBS'!A:B,2,0)</f>
        <v>#N/A</v>
      </c>
      <c r="G26" s="4">
        <v>22</v>
      </c>
      <c r="H26" s="4"/>
      <c r="I26" s="4" t="e">
        <f>VLOOKUP(Tableau137[[#This Row],[Nom Prénom]],'LISTE NOMS ET CLUBS'!A:B,2,0)</f>
        <v>#N/A</v>
      </c>
      <c r="J26" s="8"/>
      <c r="K26" s="4"/>
    </row>
    <row r="27" spans="1:11" x14ac:dyDescent="0.3">
      <c r="A27" s="4">
        <v>23</v>
      </c>
      <c r="C27" s="4" t="e">
        <f>VLOOKUP(Tableau16[[#This Row],[Nom Prénom]],'LISTE NOMS ET CLUBS'!A:B,2,0)</f>
        <v>#N/A</v>
      </c>
      <c r="G27" s="4">
        <v>23</v>
      </c>
      <c r="H27" s="4"/>
      <c r="I27" s="4" t="e">
        <f>VLOOKUP(Tableau137[[#This Row],[Nom Prénom]],'LISTE NOMS ET CLUBS'!A:B,2,0)</f>
        <v>#N/A</v>
      </c>
      <c r="J27" s="8"/>
      <c r="K27" s="4"/>
    </row>
    <row r="28" spans="1:11" x14ac:dyDescent="0.3">
      <c r="A28" s="4">
        <v>24</v>
      </c>
      <c r="C28" s="4" t="e">
        <f>VLOOKUP(Tableau16[[#This Row],[Nom Prénom]],'LISTE NOMS ET CLUBS'!A:B,2,0)</f>
        <v>#N/A</v>
      </c>
      <c r="G28" s="4">
        <v>24</v>
      </c>
      <c r="H28" s="4"/>
      <c r="I28" s="4" t="e">
        <f>VLOOKUP(Tableau137[[#This Row],[Nom Prénom]],'LISTE NOMS ET CLUBS'!A:B,2,0)</f>
        <v>#N/A</v>
      </c>
      <c r="J28" s="8"/>
      <c r="K28" s="4"/>
    </row>
    <row r="29" spans="1:11" x14ac:dyDescent="0.3">
      <c r="A29" s="4">
        <v>25</v>
      </c>
      <c r="C29" s="4" t="e">
        <f>VLOOKUP(Tableau16[[#This Row],[Nom Prénom]],'LISTE NOMS ET CLUBS'!A:B,2,0)</f>
        <v>#N/A</v>
      </c>
      <c r="G29" s="4">
        <v>25</v>
      </c>
      <c r="H29" s="4"/>
      <c r="I29" s="4" t="e">
        <f>VLOOKUP(Tableau137[[#This Row],[Nom Prénom]],'LISTE NOMS ET CLUBS'!A:B,2,0)</f>
        <v>#N/A</v>
      </c>
      <c r="J29" s="8"/>
      <c r="K29" s="4"/>
    </row>
    <row r="32" spans="1:11" ht="15.6" x14ac:dyDescent="0.3">
      <c r="A32" s="10"/>
      <c r="B32" s="10"/>
      <c r="C32" s="10" t="s">
        <v>11</v>
      </c>
      <c r="D32" s="12"/>
      <c r="E32" s="10"/>
      <c r="G32" s="11"/>
      <c r="H32" s="11"/>
      <c r="I32" s="11" t="s">
        <v>10</v>
      </c>
      <c r="J32" s="13"/>
      <c r="K32" s="11"/>
    </row>
    <row r="33" spans="1:11" ht="15" x14ac:dyDescent="0.3">
      <c r="A33" s="2"/>
      <c r="B33" s="2"/>
      <c r="C33" s="2" t="s">
        <v>13</v>
      </c>
      <c r="D33" s="6"/>
      <c r="E33" s="2"/>
      <c r="G33" s="2"/>
      <c r="H33" s="2"/>
      <c r="I33" s="2" t="s">
        <v>13</v>
      </c>
      <c r="J33" s="6"/>
      <c r="K33" s="2"/>
    </row>
    <row r="34" spans="1:11" ht="15" x14ac:dyDescent="0.3">
      <c r="A34" s="3"/>
      <c r="B34" s="3"/>
      <c r="C34" s="3" t="s">
        <v>2</v>
      </c>
      <c r="D34" s="7"/>
      <c r="E34" s="1"/>
      <c r="G34" s="3"/>
      <c r="H34" s="3"/>
      <c r="I34" s="3" t="s">
        <v>2</v>
      </c>
      <c r="J34" s="7"/>
      <c r="K34" s="1"/>
    </row>
    <row r="35" spans="1:11" x14ac:dyDescent="0.3">
      <c r="A35" s="4" t="s">
        <v>3</v>
      </c>
      <c r="B35" s="4" t="s">
        <v>4</v>
      </c>
      <c r="C35" s="4" t="s">
        <v>5</v>
      </c>
      <c r="D35" s="8" t="s">
        <v>6</v>
      </c>
      <c r="E35" s="4" t="s">
        <v>7</v>
      </c>
      <c r="G35" s="4" t="s">
        <v>3</v>
      </c>
      <c r="H35" s="4" t="s">
        <v>4</v>
      </c>
      <c r="I35" s="4" t="s">
        <v>5</v>
      </c>
      <c r="J35" s="8" t="s">
        <v>6</v>
      </c>
      <c r="K35" s="4" t="s">
        <v>7</v>
      </c>
    </row>
    <row r="36" spans="1:11" x14ac:dyDescent="0.3">
      <c r="A36" s="4">
        <v>1</v>
      </c>
      <c r="C36" s="4" t="e">
        <f>VLOOKUP(Tableau148[[#This Row],[Nom Prénom]],'LISTE NOMS ET CLUBS'!A:B,2,0)</f>
        <v>#N/A</v>
      </c>
      <c r="G36" s="4">
        <v>1</v>
      </c>
      <c r="H36" s="4" t="s">
        <v>51</v>
      </c>
      <c r="I36" s="4" t="str">
        <f>VLOOKUP(Tableau1359[[#This Row],[Nom Prénom]],'LISTE NOMS ET CLUBS'!A:B,2,0)</f>
        <v>Les Avenières</v>
      </c>
      <c r="J36" s="8" t="s">
        <v>218</v>
      </c>
      <c r="K36" s="4" t="s">
        <v>46</v>
      </c>
    </row>
    <row r="37" spans="1:11" x14ac:dyDescent="0.3">
      <c r="A37" s="4">
        <v>2</v>
      </c>
      <c r="C37" s="4" t="e">
        <f>VLOOKUP(Tableau148[[#This Row],[Nom Prénom]],'LISTE NOMS ET CLUBS'!A:B,2,0)</f>
        <v>#N/A</v>
      </c>
      <c r="G37" s="4">
        <v>2</v>
      </c>
      <c r="H37" s="4" t="s">
        <v>117</v>
      </c>
      <c r="I37" s="4" t="str">
        <f>VLOOKUP(Tableau1359[[#This Row],[Nom Prénom]],'LISTE NOMS ET CLUBS'!A:B,2,0)</f>
        <v>St Geoire en Valdaine</v>
      </c>
      <c r="J37" s="8" t="s">
        <v>219</v>
      </c>
      <c r="K37" s="4" t="s">
        <v>47</v>
      </c>
    </row>
    <row r="38" spans="1:11" x14ac:dyDescent="0.3">
      <c r="A38" s="4">
        <v>3</v>
      </c>
      <c r="C38" s="4" t="e">
        <f>VLOOKUP(Tableau148[[#This Row],[Nom Prénom]],'LISTE NOMS ET CLUBS'!A:B,2,0)</f>
        <v>#N/A</v>
      </c>
      <c r="G38" s="4">
        <v>3</v>
      </c>
      <c r="H38" s="4" t="s">
        <v>78</v>
      </c>
      <c r="I38" s="4" t="str">
        <f>VLOOKUP(Tableau1359[[#This Row],[Nom Prénom]],'LISTE NOMS ET CLUBS'!A:B,2,0)</f>
        <v>Entre Deux Guiers</v>
      </c>
      <c r="J38" s="8" t="s">
        <v>220</v>
      </c>
      <c r="K38" s="4" t="s">
        <v>48</v>
      </c>
    </row>
    <row r="39" spans="1:11" x14ac:dyDescent="0.3">
      <c r="A39" s="4">
        <v>4</v>
      </c>
      <c r="C39" s="4" t="e">
        <f>VLOOKUP(Tableau148[[#This Row],[Nom Prénom]],'LISTE NOMS ET CLUBS'!A:B,2,0)</f>
        <v>#N/A</v>
      </c>
      <c r="G39" s="4">
        <v>4</v>
      </c>
      <c r="H39" s="4"/>
      <c r="I39" s="4" t="e">
        <f>VLOOKUP(Tableau1359[[#This Row],[Nom Prénom]],'LISTE NOMS ET CLUBS'!A:B,2,0)</f>
        <v>#N/A</v>
      </c>
      <c r="J39" s="8"/>
      <c r="K39" s="4"/>
    </row>
    <row r="40" spans="1:11" x14ac:dyDescent="0.3">
      <c r="A40" s="4">
        <v>5</v>
      </c>
      <c r="C40" s="4" t="e">
        <f>VLOOKUP(Tableau148[[#This Row],[Nom Prénom]],'LISTE NOMS ET CLUBS'!A:B,2,0)</f>
        <v>#N/A</v>
      </c>
      <c r="G40" s="4">
        <v>5</v>
      </c>
      <c r="H40" s="4"/>
      <c r="I40" s="4" t="e">
        <f>VLOOKUP(Tableau1359[[#This Row],[Nom Prénom]],'LISTE NOMS ET CLUBS'!A:B,2,0)</f>
        <v>#N/A</v>
      </c>
      <c r="J40" s="8"/>
      <c r="K40" s="4"/>
    </row>
    <row r="41" spans="1:11" x14ac:dyDescent="0.3">
      <c r="A41" s="4">
        <v>6</v>
      </c>
      <c r="C41" s="4" t="e">
        <f>VLOOKUP(Tableau148[[#This Row],[Nom Prénom]],'LISTE NOMS ET CLUBS'!A:B,2,0)</f>
        <v>#N/A</v>
      </c>
      <c r="G41" s="4">
        <v>6</v>
      </c>
      <c r="H41" s="4"/>
      <c r="I41" s="4" t="e">
        <f>VLOOKUP(Tableau1359[[#This Row],[Nom Prénom]],'LISTE NOMS ET CLUBS'!A:B,2,0)</f>
        <v>#N/A</v>
      </c>
      <c r="J41" s="8"/>
      <c r="K41" s="4"/>
    </row>
    <row r="42" spans="1:11" x14ac:dyDescent="0.3">
      <c r="A42" s="4">
        <v>7</v>
      </c>
      <c r="C42" s="4" t="e">
        <f>VLOOKUP(Tableau148[[#This Row],[Nom Prénom]],'LISTE NOMS ET CLUBS'!A:B,2,0)</f>
        <v>#N/A</v>
      </c>
      <c r="G42" s="4">
        <v>7</v>
      </c>
      <c r="H42" s="4"/>
      <c r="I42" s="4" t="e">
        <f>VLOOKUP(Tableau1359[[#This Row],[Nom Prénom]],'LISTE NOMS ET CLUBS'!A:B,2,0)</f>
        <v>#N/A</v>
      </c>
      <c r="J42" s="8"/>
      <c r="K42" s="4"/>
    </row>
    <row r="43" spans="1:11" x14ac:dyDescent="0.3">
      <c r="A43" s="4">
        <v>8</v>
      </c>
      <c r="C43" s="4" t="e">
        <f>VLOOKUP(Tableau148[[#This Row],[Nom Prénom]],'LISTE NOMS ET CLUBS'!A:B,2,0)</f>
        <v>#N/A</v>
      </c>
      <c r="G43" s="4">
        <v>8</v>
      </c>
      <c r="H43" s="4"/>
      <c r="I43" s="4" t="e">
        <f>VLOOKUP(Tableau1359[[#This Row],[Nom Prénom]],'LISTE NOMS ET CLUBS'!A:B,2,0)</f>
        <v>#N/A</v>
      </c>
      <c r="J43" s="8"/>
      <c r="K43" s="4"/>
    </row>
    <row r="44" spans="1:11" x14ac:dyDescent="0.3">
      <c r="A44" s="4">
        <v>9</v>
      </c>
      <c r="C44" s="4" t="e">
        <f>VLOOKUP(Tableau148[[#This Row],[Nom Prénom]],'LISTE NOMS ET CLUBS'!A:B,2,0)</f>
        <v>#N/A</v>
      </c>
      <c r="G44" s="4">
        <v>9</v>
      </c>
      <c r="H44" s="4"/>
      <c r="I44" s="4" t="e">
        <f>VLOOKUP(Tableau1359[[#This Row],[Nom Prénom]],'LISTE NOMS ET CLUBS'!A:B,2,0)</f>
        <v>#N/A</v>
      </c>
      <c r="J44" s="8"/>
      <c r="K44" s="4"/>
    </row>
    <row r="45" spans="1:11" x14ac:dyDescent="0.3">
      <c r="A45" s="4">
        <v>10</v>
      </c>
      <c r="C45" s="4" t="e">
        <f>VLOOKUP(Tableau148[[#This Row],[Nom Prénom]],'LISTE NOMS ET CLUBS'!A:B,2,0)</f>
        <v>#N/A</v>
      </c>
      <c r="G45" s="4">
        <v>10</v>
      </c>
      <c r="H45" s="4"/>
      <c r="I45" s="4" t="e">
        <f>VLOOKUP(Tableau1359[[#This Row],[Nom Prénom]],'LISTE NOMS ET CLUBS'!A:B,2,0)</f>
        <v>#N/A</v>
      </c>
      <c r="J45" s="8"/>
      <c r="K45" s="4"/>
    </row>
    <row r="46" spans="1:11" x14ac:dyDescent="0.3">
      <c r="A46" s="4">
        <v>11</v>
      </c>
      <c r="C46" s="4" t="e">
        <f>VLOOKUP(Tableau148[[#This Row],[Nom Prénom]],'LISTE NOMS ET CLUBS'!A:B,2,0)</f>
        <v>#N/A</v>
      </c>
      <c r="G46" s="4">
        <v>11</v>
      </c>
      <c r="H46" s="4"/>
      <c r="I46" s="4" t="e">
        <f>VLOOKUP(Tableau1359[[#This Row],[Nom Prénom]],'LISTE NOMS ET CLUBS'!A:B,2,0)</f>
        <v>#N/A</v>
      </c>
      <c r="J46" s="8"/>
      <c r="K46" s="4"/>
    </row>
    <row r="47" spans="1:11" x14ac:dyDescent="0.3">
      <c r="A47" s="4">
        <v>12</v>
      </c>
      <c r="C47" s="4" t="e">
        <f>VLOOKUP(Tableau148[[#This Row],[Nom Prénom]],'LISTE NOMS ET CLUBS'!A:B,2,0)</f>
        <v>#N/A</v>
      </c>
      <c r="G47" s="4">
        <v>12</v>
      </c>
      <c r="H47" s="4"/>
      <c r="I47" s="4" t="e">
        <f>VLOOKUP(Tableau1359[[#This Row],[Nom Prénom]],'LISTE NOMS ET CLUBS'!A:B,2,0)</f>
        <v>#N/A</v>
      </c>
      <c r="J47" s="8"/>
      <c r="K47" s="4"/>
    </row>
    <row r="48" spans="1:11" x14ac:dyDescent="0.3">
      <c r="A48" s="4">
        <v>13</v>
      </c>
      <c r="C48" s="4" t="e">
        <f>VLOOKUP(Tableau148[[#This Row],[Nom Prénom]],'LISTE NOMS ET CLUBS'!A:B,2,0)</f>
        <v>#N/A</v>
      </c>
      <c r="G48" s="4">
        <v>13</v>
      </c>
      <c r="H48" s="4"/>
      <c r="I48" s="4" t="e">
        <f>VLOOKUP(Tableau1359[[#This Row],[Nom Prénom]],'LISTE NOMS ET CLUBS'!A:B,2,0)</f>
        <v>#N/A</v>
      </c>
      <c r="J48" s="8"/>
      <c r="K48" s="4"/>
    </row>
    <row r="49" spans="1:11" x14ac:dyDescent="0.3">
      <c r="A49" s="4">
        <v>14</v>
      </c>
      <c r="C49" s="4" t="e">
        <f>VLOOKUP(Tableau148[[#This Row],[Nom Prénom]],'LISTE NOMS ET CLUBS'!A:B,2,0)</f>
        <v>#N/A</v>
      </c>
      <c r="G49" s="4">
        <v>14</v>
      </c>
      <c r="H49" s="4"/>
      <c r="I49" s="4" t="e">
        <f>VLOOKUP(Tableau1359[[#This Row],[Nom Prénom]],'LISTE NOMS ET CLUBS'!A:B,2,0)</f>
        <v>#N/A</v>
      </c>
      <c r="J49" s="8"/>
      <c r="K49" s="4"/>
    </row>
    <row r="50" spans="1:11" x14ac:dyDescent="0.3">
      <c r="A50" s="4">
        <v>15</v>
      </c>
      <c r="C50" s="4" t="e">
        <f>VLOOKUP(Tableau148[[#This Row],[Nom Prénom]],'LISTE NOMS ET CLUBS'!A:B,2,0)</f>
        <v>#N/A</v>
      </c>
      <c r="G50" s="4">
        <v>15</v>
      </c>
      <c r="H50" s="4"/>
      <c r="I50" s="4" t="e">
        <f>VLOOKUP(Tableau1359[[#This Row],[Nom Prénom]],'LISTE NOMS ET CLUBS'!A:B,2,0)</f>
        <v>#N/A</v>
      </c>
      <c r="J50" s="8"/>
      <c r="K50" s="4"/>
    </row>
    <row r="51" spans="1:11" x14ac:dyDescent="0.3">
      <c r="A51" s="4">
        <v>16</v>
      </c>
      <c r="C51" s="4" t="e">
        <f>VLOOKUP(Tableau148[[#This Row],[Nom Prénom]],'LISTE NOMS ET CLUBS'!A:B,2,0)</f>
        <v>#N/A</v>
      </c>
      <c r="G51" s="4">
        <v>16</v>
      </c>
      <c r="H51" s="4"/>
      <c r="I51" s="4" t="e">
        <f>VLOOKUP(Tableau1359[[#This Row],[Nom Prénom]],'LISTE NOMS ET CLUBS'!A:B,2,0)</f>
        <v>#N/A</v>
      </c>
      <c r="J51" s="8"/>
      <c r="K51" s="4"/>
    </row>
    <row r="52" spans="1:11" x14ac:dyDescent="0.3">
      <c r="A52" s="4">
        <v>17</v>
      </c>
      <c r="C52" s="4" t="e">
        <f>VLOOKUP(Tableau148[[#This Row],[Nom Prénom]],'LISTE NOMS ET CLUBS'!A:B,2,0)</f>
        <v>#N/A</v>
      </c>
      <c r="G52" s="4">
        <v>17</v>
      </c>
      <c r="H52" s="4"/>
      <c r="I52" s="4" t="e">
        <f>VLOOKUP(Tableau1359[[#This Row],[Nom Prénom]],'LISTE NOMS ET CLUBS'!A:B,2,0)</f>
        <v>#N/A</v>
      </c>
      <c r="J52" s="8"/>
      <c r="K52" s="4"/>
    </row>
    <row r="53" spans="1:11" x14ac:dyDescent="0.3">
      <c r="A53" s="4">
        <v>18</v>
      </c>
      <c r="C53" s="4" t="e">
        <f>VLOOKUP(Tableau148[[#This Row],[Nom Prénom]],'LISTE NOMS ET CLUBS'!A:B,2,0)</f>
        <v>#N/A</v>
      </c>
      <c r="G53" s="4">
        <v>18</v>
      </c>
      <c r="H53" s="4"/>
      <c r="I53" s="4" t="e">
        <f>VLOOKUP(Tableau1359[[#This Row],[Nom Prénom]],'LISTE NOMS ET CLUBS'!A:B,2,0)</f>
        <v>#N/A</v>
      </c>
      <c r="J53" s="8"/>
      <c r="K53" s="4"/>
    </row>
    <row r="54" spans="1:11" x14ac:dyDescent="0.3">
      <c r="A54" s="4">
        <v>19</v>
      </c>
      <c r="C54" s="4" t="e">
        <f>VLOOKUP(Tableau148[[#This Row],[Nom Prénom]],'LISTE NOMS ET CLUBS'!A:B,2,0)</f>
        <v>#N/A</v>
      </c>
      <c r="G54" s="4">
        <v>19</v>
      </c>
      <c r="H54" s="4"/>
      <c r="I54" s="4" t="e">
        <f>VLOOKUP(Tableau1359[[#This Row],[Nom Prénom]],'LISTE NOMS ET CLUBS'!A:B,2,0)</f>
        <v>#N/A</v>
      </c>
      <c r="J54" s="8"/>
      <c r="K54" s="4"/>
    </row>
    <row r="55" spans="1:11" x14ac:dyDescent="0.3">
      <c r="A55" s="4">
        <v>20</v>
      </c>
      <c r="C55" s="4" t="e">
        <f>VLOOKUP(Tableau148[[#This Row],[Nom Prénom]],'LISTE NOMS ET CLUBS'!A:B,2,0)</f>
        <v>#N/A</v>
      </c>
      <c r="G55" s="4">
        <v>20</v>
      </c>
      <c r="H55" s="4"/>
      <c r="I55" s="4" t="e">
        <f>VLOOKUP(Tableau1359[[#This Row],[Nom Prénom]],'LISTE NOMS ET CLUBS'!A:B,2,0)</f>
        <v>#N/A</v>
      </c>
      <c r="J55" s="8"/>
      <c r="K55" s="4"/>
    </row>
    <row r="56" spans="1:11" x14ac:dyDescent="0.3">
      <c r="A56" s="4">
        <v>21</v>
      </c>
      <c r="C56" s="4" t="e">
        <f>VLOOKUP(Tableau148[[#This Row],[Nom Prénom]],'LISTE NOMS ET CLUBS'!A:B,2,0)</f>
        <v>#N/A</v>
      </c>
      <c r="G56" s="4">
        <v>21</v>
      </c>
      <c r="H56" s="4"/>
      <c r="I56" s="4" t="e">
        <f>VLOOKUP(Tableau1359[[#This Row],[Nom Prénom]],'LISTE NOMS ET CLUBS'!A:B,2,0)</f>
        <v>#N/A</v>
      </c>
      <c r="J56" s="8"/>
      <c r="K56" s="4"/>
    </row>
    <row r="57" spans="1:11" x14ac:dyDescent="0.3">
      <c r="A57" s="4">
        <v>22</v>
      </c>
      <c r="C57" s="4" t="e">
        <f>VLOOKUP(Tableau148[[#This Row],[Nom Prénom]],'LISTE NOMS ET CLUBS'!A:B,2,0)</f>
        <v>#N/A</v>
      </c>
      <c r="G57" s="4">
        <v>22</v>
      </c>
      <c r="H57" s="4"/>
      <c r="I57" s="4" t="e">
        <f>VLOOKUP(Tableau1359[[#This Row],[Nom Prénom]],'LISTE NOMS ET CLUBS'!A:B,2,0)</f>
        <v>#N/A</v>
      </c>
      <c r="J57" s="8"/>
      <c r="K57" s="4"/>
    </row>
    <row r="58" spans="1:11" x14ac:dyDescent="0.3">
      <c r="A58" s="4">
        <v>23</v>
      </c>
      <c r="C58" s="4" t="e">
        <f>VLOOKUP(Tableau148[[#This Row],[Nom Prénom]],'LISTE NOMS ET CLUBS'!A:B,2,0)</f>
        <v>#N/A</v>
      </c>
      <c r="G58" s="4">
        <v>23</v>
      </c>
      <c r="H58" s="4"/>
      <c r="I58" s="4" t="e">
        <f>VLOOKUP(Tableau1359[[#This Row],[Nom Prénom]],'LISTE NOMS ET CLUBS'!A:B,2,0)</f>
        <v>#N/A</v>
      </c>
      <c r="J58" s="8"/>
      <c r="K58" s="4"/>
    </row>
    <row r="59" spans="1:11" x14ac:dyDescent="0.3">
      <c r="A59" s="4">
        <v>24</v>
      </c>
      <c r="C59" s="4" t="e">
        <f>VLOOKUP(Tableau148[[#This Row],[Nom Prénom]],'LISTE NOMS ET CLUBS'!A:B,2,0)</f>
        <v>#N/A</v>
      </c>
      <c r="G59" s="4">
        <v>24</v>
      </c>
      <c r="H59" s="4"/>
      <c r="I59" s="4" t="e">
        <f>VLOOKUP(Tableau1359[[#This Row],[Nom Prénom]],'LISTE NOMS ET CLUBS'!A:B,2,0)</f>
        <v>#N/A</v>
      </c>
      <c r="J59" s="8"/>
      <c r="K59" s="4"/>
    </row>
    <row r="60" spans="1:11" x14ac:dyDescent="0.3">
      <c r="A60" s="4">
        <v>25</v>
      </c>
      <c r="C60" s="4" t="e">
        <f>VLOOKUP(Tableau148[[#This Row],[Nom Prénom]],'LISTE NOMS ET CLUBS'!A:B,2,0)</f>
        <v>#N/A</v>
      </c>
      <c r="G60" s="4">
        <v>25</v>
      </c>
      <c r="H60" s="4"/>
      <c r="I60" s="4" t="e">
        <f>VLOOKUP(Tableau1359[[#This Row],[Nom Prénom]],'LISTE NOMS ET CLUBS'!A:B,2,0)</f>
        <v>#N/A</v>
      </c>
      <c r="J60" s="8"/>
      <c r="K60" s="4"/>
    </row>
    <row r="64" spans="1:11" ht="15.6" x14ac:dyDescent="0.3">
      <c r="A64" s="10"/>
      <c r="B64" s="10"/>
      <c r="C64" s="10" t="s">
        <v>11</v>
      </c>
      <c r="D64" s="12"/>
      <c r="E64" s="10"/>
      <c r="G64" s="11"/>
      <c r="H64" s="11"/>
      <c r="I64" s="11" t="s">
        <v>10</v>
      </c>
      <c r="J64" s="13"/>
      <c r="K64" s="11"/>
    </row>
    <row r="65" spans="1:11" ht="15" x14ac:dyDescent="0.3">
      <c r="A65" s="2"/>
      <c r="B65" s="2"/>
      <c r="C65" s="2" t="s">
        <v>14</v>
      </c>
      <c r="D65" s="6"/>
      <c r="E65" s="2"/>
      <c r="G65" s="2"/>
      <c r="H65" s="2"/>
      <c r="I65" s="2" t="s">
        <v>14</v>
      </c>
      <c r="J65" s="6"/>
      <c r="K65" s="2"/>
    </row>
    <row r="66" spans="1:11" ht="15" x14ac:dyDescent="0.3">
      <c r="A66" s="3"/>
      <c r="B66" s="3"/>
      <c r="C66" s="3" t="s">
        <v>2</v>
      </c>
      <c r="D66" s="7"/>
      <c r="E66" s="1"/>
      <c r="G66" s="3"/>
      <c r="H66" s="3"/>
      <c r="I66" s="3" t="s">
        <v>2</v>
      </c>
      <c r="J66" s="7"/>
      <c r="K66" s="1"/>
    </row>
    <row r="67" spans="1:11" x14ac:dyDescent="0.3">
      <c r="A67" s="4" t="s">
        <v>3</v>
      </c>
      <c r="B67" s="4" t="s">
        <v>4</v>
      </c>
      <c r="C67" s="4" t="s">
        <v>5</v>
      </c>
      <c r="D67" s="8" t="s">
        <v>6</v>
      </c>
      <c r="E67" s="4" t="s">
        <v>7</v>
      </c>
      <c r="G67" s="4" t="s">
        <v>3</v>
      </c>
      <c r="H67" s="4" t="s">
        <v>4</v>
      </c>
      <c r="I67" s="4" t="s">
        <v>5</v>
      </c>
      <c r="J67" s="8" t="s">
        <v>6</v>
      </c>
      <c r="K67" s="4" t="s">
        <v>7</v>
      </c>
    </row>
    <row r="68" spans="1:11" x14ac:dyDescent="0.3">
      <c r="A68" s="4">
        <v>1</v>
      </c>
      <c r="C68" s="4" t="e">
        <f>VLOOKUP(Tableau14810[[#This Row],[Nom Prénom]],'LISTE NOMS ET CLUBS'!A:B,2,0)</f>
        <v>#N/A</v>
      </c>
      <c r="G68" s="4">
        <v>1</v>
      </c>
      <c r="H68" s="4" t="s">
        <v>114</v>
      </c>
      <c r="I68" s="4" t="str">
        <f>VLOOKUP(Tableau135911[[#This Row],[Nom Prénom]],'LISTE NOMS ET CLUBS'!A:B,2,0)</f>
        <v>St Geoire en Valdaine</v>
      </c>
      <c r="J68" s="8" t="s">
        <v>221</v>
      </c>
      <c r="K68" s="4" t="s">
        <v>46</v>
      </c>
    </row>
    <row r="69" spans="1:11" x14ac:dyDescent="0.3">
      <c r="A69" s="4">
        <v>2</v>
      </c>
      <c r="C69" s="4" t="e">
        <f>VLOOKUP(Tableau14810[[#This Row],[Nom Prénom]],'LISTE NOMS ET CLUBS'!A:B,2,0)</f>
        <v>#N/A</v>
      </c>
      <c r="G69" s="4">
        <v>2</v>
      </c>
      <c r="H69" s="4" t="s">
        <v>51</v>
      </c>
      <c r="I69" s="4" t="str">
        <f>VLOOKUP(Tableau135911[[#This Row],[Nom Prénom]],'LISTE NOMS ET CLUBS'!A:B,2,0)</f>
        <v>Les Avenières</v>
      </c>
      <c r="J69" s="8" t="s">
        <v>222</v>
      </c>
      <c r="K69" s="4" t="s">
        <v>47</v>
      </c>
    </row>
    <row r="70" spans="1:11" x14ac:dyDescent="0.3">
      <c r="A70" s="4">
        <v>3</v>
      </c>
      <c r="C70" s="4" t="e">
        <f>VLOOKUP(Tableau14810[[#This Row],[Nom Prénom]],'LISTE NOMS ET CLUBS'!A:B,2,0)</f>
        <v>#N/A</v>
      </c>
      <c r="G70" s="4">
        <v>3</v>
      </c>
      <c r="H70" s="4" t="s">
        <v>78</v>
      </c>
      <c r="I70" s="4" t="str">
        <f>VLOOKUP(Tableau135911[[#This Row],[Nom Prénom]],'LISTE NOMS ET CLUBS'!A:B,2,0)</f>
        <v>Entre Deux Guiers</v>
      </c>
      <c r="J70" s="8" t="s">
        <v>223</v>
      </c>
      <c r="K70" s="4" t="s">
        <v>48</v>
      </c>
    </row>
    <row r="71" spans="1:11" x14ac:dyDescent="0.3">
      <c r="A71" s="4">
        <v>4</v>
      </c>
      <c r="C71" s="4" t="e">
        <f>VLOOKUP(Tableau14810[[#This Row],[Nom Prénom]],'LISTE NOMS ET CLUBS'!A:B,2,0)</f>
        <v>#N/A</v>
      </c>
      <c r="G71" s="4">
        <v>4</v>
      </c>
      <c r="H71" s="4"/>
      <c r="I71" s="4" t="e">
        <f>VLOOKUP(Tableau135911[[#This Row],[Nom Prénom]],'LISTE NOMS ET CLUBS'!A:B,2,0)</f>
        <v>#N/A</v>
      </c>
      <c r="J71" s="8"/>
      <c r="K71" s="4"/>
    </row>
    <row r="72" spans="1:11" x14ac:dyDescent="0.3">
      <c r="A72" s="4">
        <v>5</v>
      </c>
      <c r="C72" s="4" t="e">
        <f>VLOOKUP(Tableau14810[[#This Row],[Nom Prénom]],'LISTE NOMS ET CLUBS'!A:B,2,0)</f>
        <v>#N/A</v>
      </c>
      <c r="G72" s="4">
        <v>5</v>
      </c>
      <c r="H72" s="4"/>
      <c r="I72" s="4" t="e">
        <f>VLOOKUP(Tableau135911[[#This Row],[Nom Prénom]],'LISTE NOMS ET CLUBS'!A:B,2,0)</f>
        <v>#N/A</v>
      </c>
      <c r="J72" s="8"/>
      <c r="K72" s="4"/>
    </row>
    <row r="73" spans="1:11" x14ac:dyDescent="0.3">
      <c r="A73" s="4">
        <v>6</v>
      </c>
      <c r="C73" s="4" t="e">
        <f>VLOOKUP(Tableau14810[[#This Row],[Nom Prénom]],'LISTE NOMS ET CLUBS'!A:B,2,0)</f>
        <v>#N/A</v>
      </c>
      <c r="G73" s="4">
        <v>6</v>
      </c>
      <c r="H73" s="4"/>
      <c r="I73" s="4" t="e">
        <f>VLOOKUP(Tableau135911[[#This Row],[Nom Prénom]],'LISTE NOMS ET CLUBS'!A:B,2,0)</f>
        <v>#N/A</v>
      </c>
      <c r="J73" s="8"/>
      <c r="K73" s="4"/>
    </row>
    <row r="74" spans="1:11" x14ac:dyDescent="0.3">
      <c r="A74" s="4">
        <v>7</v>
      </c>
      <c r="C74" s="4" t="e">
        <f>VLOOKUP(Tableau14810[[#This Row],[Nom Prénom]],'LISTE NOMS ET CLUBS'!A:B,2,0)</f>
        <v>#N/A</v>
      </c>
      <c r="G74" s="4">
        <v>7</v>
      </c>
      <c r="H74" s="4"/>
      <c r="I74" s="4" t="e">
        <f>VLOOKUP(Tableau135911[[#This Row],[Nom Prénom]],'LISTE NOMS ET CLUBS'!A:B,2,0)</f>
        <v>#N/A</v>
      </c>
      <c r="J74" s="8"/>
      <c r="K74" s="4"/>
    </row>
    <row r="75" spans="1:11" x14ac:dyDescent="0.3">
      <c r="A75" s="4">
        <v>8</v>
      </c>
      <c r="C75" s="4" t="e">
        <f>VLOOKUP(Tableau14810[[#This Row],[Nom Prénom]],'LISTE NOMS ET CLUBS'!A:B,2,0)</f>
        <v>#N/A</v>
      </c>
      <c r="G75" s="4">
        <v>8</v>
      </c>
      <c r="H75" s="4"/>
      <c r="I75" s="4" t="e">
        <f>VLOOKUP(Tableau135911[[#This Row],[Nom Prénom]],'LISTE NOMS ET CLUBS'!A:B,2,0)</f>
        <v>#N/A</v>
      </c>
      <c r="J75" s="8"/>
      <c r="K75" s="4"/>
    </row>
    <row r="76" spans="1:11" x14ac:dyDescent="0.3">
      <c r="A76" s="4">
        <v>9</v>
      </c>
      <c r="C76" s="4" t="e">
        <f>VLOOKUP(Tableau14810[[#This Row],[Nom Prénom]],'LISTE NOMS ET CLUBS'!A:B,2,0)</f>
        <v>#N/A</v>
      </c>
      <c r="G76" s="4">
        <v>9</v>
      </c>
      <c r="H76" s="4"/>
      <c r="I76" s="4" t="e">
        <f>VLOOKUP(Tableau135911[[#This Row],[Nom Prénom]],'LISTE NOMS ET CLUBS'!A:B,2,0)</f>
        <v>#N/A</v>
      </c>
      <c r="J76" s="8"/>
      <c r="K76" s="4"/>
    </row>
    <row r="77" spans="1:11" x14ac:dyDescent="0.3">
      <c r="A77" s="4">
        <v>10</v>
      </c>
      <c r="C77" s="4" t="e">
        <f>VLOOKUP(Tableau14810[[#This Row],[Nom Prénom]],'LISTE NOMS ET CLUBS'!A:B,2,0)</f>
        <v>#N/A</v>
      </c>
      <c r="G77" s="4">
        <v>10</v>
      </c>
      <c r="H77" s="4"/>
      <c r="I77" s="4" t="e">
        <f>VLOOKUP(Tableau135911[[#This Row],[Nom Prénom]],'LISTE NOMS ET CLUBS'!A:B,2,0)</f>
        <v>#N/A</v>
      </c>
      <c r="J77" s="8"/>
      <c r="K77" s="4"/>
    </row>
    <row r="78" spans="1:11" x14ac:dyDescent="0.3">
      <c r="A78" s="4">
        <v>11</v>
      </c>
      <c r="C78" s="4" t="e">
        <f>VLOOKUP(Tableau14810[[#This Row],[Nom Prénom]],'LISTE NOMS ET CLUBS'!A:B,2,0)</f>
        <v>#N/A</v>
      </c>
      <c r="G78" s="4">
        <v>11</v>
      </c>
      <c r="H78" s="4"/>
      <c r="I78" s="4" t="e">
        <f>VLOOKUP(Tableau135911[[#This Row],[Nom Prénom]],'LISTE NOMS ET CLUBS'!A:B,2,0)</f>
        <v>#N/A</v>
      </c>
      <c r="J78" s="8"/>
      <c r="K78" s="4"/>
    </row>
    <row r="79" spans="1:11" x14ac:dyDescent="0.3">
      <c r="A79" s="4">
        <v>12</v>
      </c>
      <c r="C79" s="4" t="e">
        <f>VLOOKUP(Tableau14810[[#This Row],[Nom Prénom]],'LISTE NOMS ET CLUBS'!A:B,2,0)</f>
        <v>#N/A</v>
      </c>
      <c r="G79" s="4">
        <v>12</v>
      </c>
      <c r="H79" s="4"/>
      <c r="I79" s="4" t="e">
        <f>VLOOKUP(Tableau135911[[#This Row],[Nom Prénom]],'LISTE NOMS ET CLUBS'!A:B,2,0)</f>
        <v>#N/A</v>
      </c>
      <c r="J79" s="8"/>
      <c r="K79" s="4"/>
    </row>
    <row r="80" spans="1:11" x14ac:dyDescent="0.3">
      <c r="A80" s="4">
        <v>13</v>
      </c>
      <c r="C80" s="4" t="e">
        <f>VLOOKUP(Tableau14810[[#This Row],[Nom Prénom]],'LISTE NOMS ET CLUBS'!A:B,2,0)</f>
        <v>#N/A</v>
      </c>
      <c r="G80" s="4">
        <v>13</v>
      </c>
      <c r="H80" s="4"/>
      <c r="I80" s="4" t="e">
        <f>VLOOKUP(Tableau135911[[#This Row],[Nom Prénom]],'LISTE NOMS ET CLUBS'!A:B,2,0)</f>
        <v>#N/A</v>
      </c>
      <c r="J80" s="8"/>
      <c r="K80" s="4"/>
    </row>
    <row r="81" spans="1:11" x14ac:dyDescent="0.3">
      <c r="A81" s="4">
        <v>14</v>
      </c>
      <c r="C81" s="4" t="e">
        <f>VLOOKUP(Tableau14810[[#This Row],[Nom Prénom]],'LISTE NOMS ET CLUBS'!A:B,2,0)</f>
        <v>#N/A</v>
      </c>
      <c r="G81" s="4">
        <v>14</v>
      </c>
      <c r="H81" s="4"/>
      <c r="I81" s="4" t="e">
        <f>VLOOKUP(Tableau135911[[#This Row],[Nom Prénom]],'LISTE NOMS ET CLUBS'!A:B,2,0)</f>
        <v>#N/A</v>
      </c>
      <c r="J81" s="8"/>
      <c r="K81" s="4"/>
    </row>
    <row r="82" spans="1:11" x14ac:dyDescent="0.3">
      <c r="A82" s="4">
        <v>15</v>
      </c>
      <c r="C82" s="4" t="e">
        <f>VLOOKUP(Tableau14810[[#This Row],[Nom Prénom]],'LISTE NOMS ET CLUBS'!A:B,2,0)</f>
        <v>#N/A</v>
      </c>
      <c r="G82" s="4">
        <v>15</v>
      </c>
      <c r="H82" s="4"/>
      <c r="I82" s="4" t="e">
        <f>VLOOKUP(Tableau135911[[#This Row],[Nom Prénom]],'LISTE NOMS ET CLUBS'!A:B,2,0)</f>
        <v>#N/A</v>
      </c>
      <c r="J82" s="8"/>
      <c r="K82" s="4"/>
    </row>
    <row r="83" spans="1:11" x14ac:dyDescent="0.3">
      <c r="A83" s="4">
        <v>16</v>
      </c>
      <c r="C83" s="4" t="e">
        <f>VLOOKUP(Tableau14810[[#This Row],[Nom Prénom]],'LISTE NOMS ET CLUBS'!A:B,2,0)</f>
        <v>#N/A</v>
      </c>
      <c r="G83" s="4">
        <v>16</v>
      </c>
      <c r="H83" s="4"/>
      <c r="I83" s="4" t="e">
        <f>VLOOKUP(Tableau135911[[#This Row],[Nom Prénom]],'LISTE NOMS ET CLUBS'!A:B,2,0)</f>
        <v>#N/A</v>
      </c>
      <c r="J83" s="8"/>
      <c r="K83" s="4"/>
    </row>
    <row r="84" spans="1:11" x14ac:dyDescent="0.3">
      <c r="A84" s="4">
        <v>17</v>
      </c>
      <c r="C84" s="4" t="e">
        <f>VLOOKUP(Tableau14810[[#This Row],[Nom Prénom]],'LISTE NOMS ET CLUBS'!A:B,2,0)</f>
        <v>#N/A</v>
      </c>
      <c r="G84" s="4">
        <v>17</v>
      </c>
      <c r="H84" s="4"/>
      <c r="I84" s="4" t="e">
        <f>VLOOKUP(Tableau135911[[#This Row],[Nom Prénom]],'LISTE NOMS ET CLUBS'!A:B,2,0)</f>
        <v>#N/A</v>
      </c>
      <c r="J84" s="8"/>
      <c r="K84" s="4"/>
    </row>
    <row r="85" spans="1:11" x14ac:dyDescent="0.3">
      <c r="A85" s="4">
        <v>18</v>
      </c>
      <c r="C85" s="4" t="e">
        <f>VLOOKUP(Tableau14810[[#This Row],[Nom Prénom]],'LISTE NOMS ET CLUBS'!A:B,2,0)</f>
        <v>#N/A</v>
      </c>
      <c r="G85" s="4">
        <v>18</v>
      </c>
      <c r="H85" s="4"/>
      <c r="I85" s="4" t="e">
        <f>VLOOKUP(Tableau135911[[#This Row],[Nom Prénom]],'LISTE NOMS ET CLUBS'!A:B,2,0)</f>
        <v>#N/A</v>
      </c>
      <c r="J85" s="8"/>
      <c r="K85" s="4"/>
    </row>
    <row r="86" spans="1:11" x14ac:dyDescent="0.3">
      <c r="A86" s="4">
        <v>19</v>
      </c>
      <c r="C86" s="4" t="e">
        <f>VLOOKUP(Tableau14810[[#This Row],[Nom Prénom]],'LISTE NOMS ET CLUBS'!A:B,2,0)</f>
        <v>#N/A</v>
      </c>
      <c r="G86" s="4">
        <v>19</v>
      </c>
      <c r="H86" s="4"/>
      <c r="I86" s="4" t="e">
        <f>VLOOKUP(Tableau135911[[#This Row],[Nom Prénom]],'LISTE NOMS ET CLUBS'!A:B,2,0)</f>
        <v>#N/A</v>
      </c>
      <c r="J86" s="8"/>
      <c r="K86" s="4"/>
    </row>
    <row r="87" spans="1:11" x14ac:dyDescent="0.3">
      <c r="A87" s="4">
        <v>20</v>
      </c>
      <c r="C87" s="4" t="e">
        <f>VLOOKUP(Tableau14810[[#This Row],[Nom Prénom]],'LISTE NOMS ET CLUBS'!A:B,2,0)</f>
        <v>#N/A</v>
      </c>
      <c r="G87" s="4">
        <v>20</v>
      </c>
      <c r="H87" s="4"/>
      <c r="I87" s="4" t="e">
        <f>VLOOKUP(Tableau135911[[#This Row],[Nom Prénom]],'LISTE NOMS ET CLUBS'!A:B,2,0)</f>
        <v>#N/A</v>
      </c>
      <c r="J87" s="8"/>
      <c r="K87" s="4"/>
    </row>
    <row r="88" spans="1:11" x14ac:dyDescent="0.3">
      <c r="A88" s="4">
        <v>21</v>
      </c>
      <c r="C88" s="4" t="e">
        <f>VLOOKUP(Tableau14810[[#This Row],[Nom Prénom]],'LISTE NOMS ET CLUBS'!A:B,2,0)</f>
        <v>#N/A</v>
      </c>
      <c r="G88" s="4">
        <v>21</v>
      </c>
      <c r="H88" s="4"/>
      <c r="I88" s="4" t="e">
        <f>VLOOKUP(Tableau135911[[#This Row],[Nom Prénom]],'LISTE NOMS ET CLUBS'!A:B,2,0)</f>
        <v>#N/A</v>
      </c>
      <c r="J88" s="8"/>
      <c r="K88" s="4"/>
    </row>
    <row r="89" spans="1:11" x14ac:dyDescent="0.3">
      <c r="A89" s="4">
        <v>22</v>
      </c>
      <c r="C89" s="4" t="e">
        <f>VLOOKUP(Tableau14810[[#This Row],[Nom Prénom]],'LISTE NOMS ET CLUBS'!A:B,2,0)</f>
        <v>#N/A</v>
      </c>
      <c r="G89" s="4">
        <v>22</v>
      </c>
      <c r="H89" s="4"/>
      <c r="I89" s="4" t="e">
        <f>VLOOKUP(Tableau135911[[#This Row],[Nom Prénom]],'LISTE NOMS ET CLUBS'!A:B,2,0)</f>
        <v>#N/A</v>
      </c>
      <c r="J89" s="8"/>
      <c r="K89" s="4"/>
    </row>
    <row r="90" spans="1:11" x14ac:dyDescent="0.3">
      <c r="A90" s="4">
        <v>23</v>
      </c>
      <c r="C90" s="4" t="e">
        <f>VLOOKUP(Tableau14810[[#This Row],[Nom Prénom]],'LISTE NOMS ET CLUBS'!A:B,2,0)</f>
        <v>#N/A</v>
      </c>
      <c r="G90" s="4">
        <v>23</v>
      </c>
      <c r="H90" s="4"/>
      <c r="I90" s="4" t="e">
        <f>VLOOKUP(Tableau135911[[#This Row],[Nom Prénom]],'LISTE NOMS ET CLUBS'!A:B,2,0)</f>
        <v>#N/A</v>
      </c>
      <c r="J90" s="8"/>
      <c r="K90" s="4"/>
    </row>
    <row r="91" spans="1:11" x14ac:dyDescent="0.3">
      <c r="A91" s="4">
        <v>24</v>
      </c>
      <c r="C91" s="4" t="e">
        <f>VLOOKUP(Tableau14810[[#This Row],[Nom Prénom]],'LISTE NOMS ET CLUBS'!A:B,2,0)</f>
        <v>#N/A</v>
      </c>
      <c r="G91" s="4">
        <v>24</v>
      </c>
      <c r="H91" s="4"/>
      <c r="I91" s="4" t="e">
        <f>VLOOKUP(Tableau135911[[#This Row],[Nom Prénom]],'LISTE NOMS ET CLUBS'!A:B,2,0)</f>
        <v>#N/A</v>
      </c>
      <c r="J91" s="8"/>
      <c r="K91" s="4"/>
    </row>
    <row r="92" spans="1:11" x14ac:dyDescent="0.3">
      <c r="A92" s="4">
        <v>25</v>
      </c>
      <c r="C92" s="4" t="e">
        <f>VLOOKUP(Tableau14810[[#This Row],[Nom Prénom]],'LISTE NOMS ET CLUBS'!A:B,2,0)</f>
        <v>#N/A</v>
      </c>
      <c r="G92" s="4">
        <v>25</v>
      </c>
      <c r="H92" s="4"/>
      <c r="I92" s="4" t="e">
        <f>VLOOKUP(Tableau135911[[#This Row],[Nom Prénom]],'LISTE NOMS ET CLUBS'!A:B,2,0)</f>
        <v>#N/A</v>
      </c>
      <c r="J92" s="8"/>
      <c r="K92" s="4"/>
    </row>
    <row r="96" spans="1:11" ht="15.6" x14ac:dyDescent="0.3">
      <c r="A96" s="10"/>
      <c r="B96" s="10"/>
      <c r="C96" s="10" t="s">
        <v>11</v>
      </c>
      <c r="D96" s="12"/>
      <c r="E96" s="10"/>
      <c r="G96" s="11"/>
      <c r="H96" s="11"/>
      <c r="I96" s="11" t="s">
        <v>10</v>
      </c>
      <c r="J96" s="13"/>
      <c r="K96" s="11"/>
    </row>
    <row r="97" spans="1:11" ht="15" x14ac:dyDescent="0.3">
      <c r="A97" s="2"/>
      <c r="B97" s="2"/>
      <c r="C97" s="2" t="s">
        <v>15</v>
      </c>
      <c r="D97" s="6"/>
      <c r="E97" s="2"/>
      <c r="G97" s="2"/>
      <c r="H97" s="2"/>
      <c r="I97" s="2" t="s">
        <v>15</v>
      </c>
      <c r="J97" s="6"/>
      <c r="K97" s="2"/>
    </row>
    <row r="98" spans="1:11" ht="15" x14ac:dyDescent="0.3">
      <c r="A98" s="3"/>
      <c r="B98" s="3"/>
      <c r="C98" s="3" t="s">
        <v>2</v>
      </c>
      <c r="D98" s="7"/>
      <c r="E98" s="1"/>
      <c r="G98" s="3"/>
      <c r="H98" s="3"/>
      <c r="I98" s="3" t="s">
        <v>2</v>
      </c>
      <c r="J98" s="7"/>
      <c r="K98" s="1"/>
    </row>
    <row r="99" spans="1:11" x14ac:dyDescent="0.3">
      <c r="A99" s="4" t="s">
        <v>3</v>
      </c>
      <c r="B99" s="4" t="s">
        <v>4</v>
      </c>
      <c r="C99" s="4" t="s">
        <v>5</v>
      </c>
      <c r="D99" s="8" t="s">
        <v>6</v>
      </c>
      <c r="E99" s="4" t="s">
        <v>7</v>
      </c>
      <c r="G99" s="4" t="s">
        <v>3</v>
      </c>
      <c r="H99" s="4" t="s">
        <v>4</v>
      </c>
      <c r="I99" s="4" t="s">
        <v>5</v>
      </c>
      <c r="J99" s="8" t="s">
        <v>6</v>
      </c>
      <c r="K99" s="4" t="s">
        <v>7</v>
      </c>
    </row>
    <row r="100" spans="1:11" x14ac:dyDescent="0.3">
      <c r="A100" s="4">
        <v>1</v>
      </c>
      <c r="B100" s="4" t="s">
        <v>95</v>
      </c>
      <c r="C100" s="4" t="str">
        <f>VLOOKUP(Tableau1481012[[#This Row],[Nom Prénom]],'LISTE NOMS ET CLUBS'!A:B,2,0)</f>
        <v>Entre Deux Guiers</v>
      </c>
      <c r="D100" s="8" t="s">
        <v>215</v>
      </c>
      <c r="E100" s="4" t="s">
        <v>46</v>
      </c>
      <c r="G100" s="4">
        <v>4</v>
      </c>
      <c r="H100" s="4" t="s">
        <v>114</v>
      </c>
      <c r="I100" s="4" t="str">
        <f>VLOOKUP(Tableau13591113[[#This Row],[Nom Prénom]],'LISTE NOMS ET CLUBS'!A:B,2,0)</f>
        <v>St Geoire en Valdaine</v>
      </c>
      <c r="J100" s="8" t="s">
        <v>224</v>
      </c>
      <c r="K100" s="4" t="s">
        <v>46</v>
      </c>
    </row>
    <row r="101" spans="1:11" x14ac:dyDescent="0.3">
      <c r="A101" s="4">
        <v>2</v>
      </c>
      <c r="B101" s="4" t="s">
        <v>129</v>
      </c>
      <c r="C101" s="4" t="str">
        <f>VLOOKUP(Tableau1481012[[#This Row],[Nom Prénom]],'LISTE NOMS ET CLUBS'!A:B,2,0)</f>
        <v>Pont de Beauvoisin</v>
      </c>
      <c r="D101" s="8" t="s">
        <v>216</v>
      </c>
      <c r="E101" s="4" t="s">
        <v>47</v>
      </c>
      <c r="G101" s="4">
        <v>5</v>
      </c>
      <c r="H101" s="4" t="s">
        <v>78</v>
      </c>
      <c r="I101" s="4" t="str">
        <f>VLOOKUP(Tableau13591113[[#This Row],[Nom Prénom]],'LISTE NOMS ET CLUBS'!A:B,2,0)</f>
        <v>Entre Deux Guiers</v>
      </c>
      <c r="J101" s="8" t="s">
        <v>225</v>
      </c>
      <c r="K101" s="4" t="s">
        <v>47</v>
      </c>
    </row>
    <row r="102" spans="1:11" x14ac:dyDescent="0.3">
      <c r="A102" s="4">
        <v>3</v>
      </c>
      <c r="B102" s="4" t="s">
        <v>94</v>
      </c>
      <c r="C102" s="4" t="str">
        <f>VLOOKUP(Tableau1481012[[#This Row],[Nom Prénom]],'LISTE NOMS ET CLUBS'!A:B,2,0)</f>
        <v>Entre Deux Guiers</v>
      </c>
      <c r="D102" s="8" t="s">
        <v>217</v>
      </c>
      <c r="E102" s="4" t="s">
        <v>48</v>
      </c>
      <c r="G102" s="4">
        <v>1</v>
      </c>
      <c r="H102" s="4" t="s">
        <v>51</v>
      </c>
      <c r="I102" s="4" t="str">
        <f>VLOOKUP(Tableau13591113[[#This Row],[Nom Prénom]],'LISTE NOMS ET CLUBS'!A:B,2,0)</f>
        <v>Les Avenières</v>
      </c>
      <c r="J102" s="8" t="s">
        <v>226</v>
      </c>
      <c r="K102" s="4" t="s">
        <v>48</v>
      </c>
    </row>
    <row r="103" spans="1:11" x14ac:dyDescent="0.3">
      <c r="A103" s="4">
        <v>4</v>
      </c>
      <c r="C103" s="4" t="e">
        <f>VLOOKUP(Tableau1481012[[#This Row],[Nom Prénom]],'LISTE NOMS ET CLUBS'!A:B,2,0)</f>
        <v>#N/A</v>
      </c>
      <c r="G103" s="4">
        <v>2</v>
      </c>
      <c r="H103" s="4" t="s">
        <v>17</v>
      </c>
      <c r="I103" s="4" t="str">
        <f>VLOOKUP(Tableau13591113[[#This Row],[Nom Prénom]],'LISTE NOMS ET CLUBS'!A:B,2,0)</f>
        <v>Les Avenières</v>
      </c>
      <c r="J103" s="8" t="s">
        <v>157</v>
      </c>
      <c r="K103" s="4" t="s">
        <v>48</v>
      </c>
    </row>
    <row r="104" spans="1:11" x14ac:dyDescent="0.3">
      <c r="A104" s="4">
        <v>5</v>
      </c>
      <c r="C104" s="4" t="e">
        <f>VLOOKUP(Tableau1481012[[#This Row],[Nom Prénom]],'LISTE NOMS ET CLUBS'!A:B,2,0)</f>
        <v>#N/A</v>
      </c>
      <c r="G104" s="4">
        <v>6</v>
      </c>
      <c r="H104" s="4" t="s">
        <v>128</v>
      </c>
      <c r="I104" s="4" t="str">
        <f>VLOOKUP(Tableau13591113[[#This Row],[Nom Prénom]],'LISTE NOMS ET CLUBS'!A:B,2,0)</f>
        <v>Pont de Beauvoisin</v>
      </c>
      <c r="J104" s="8" t="s">
        <v>227</v>
      </c>
      <c r="K104" s="4" t="s">
        <v>48</v>
      </c>
    </row>
    <row r="105" spans="1:11" x14ac:dyDescent="0.3">
      <c r="A105" s="4">
        <v>6</v>
      </c>
      <c r="C105" s="4" t="e">
        <f>VLOOKUP(Tableau1481012[[#This Row],[Nom Prénom]],'LISTE NOMS ET CLUBS'!A:B,2,0)</f>
        <v>#N/A</v>
      </c>
      <c r="G105" s="4">
        <v>7</v>
      </c>
      <c r="H105" s="4" t="s">
        <v>117</v>
      </c>
      <c r="I105" s="4" t="str">
        <f>VLOOKUP(Tableau13591113[[#This Row],[Nom Prénom]],'LISTE NOMS ET CLUBS'!A:B,2,0)</f>
        <v>St Geoire en Valdaine</v>
      </c>
      <c r="J105" s="8" t="s">
        <v>228</v>
      </c>
      <c r="K105" s="4" t="s">
        <v>48</v>
      </c>
    </row>
    <row r="106" spans="1:11" x14ac:dyDescent="0.3">
      <c r="A106" s="4">
        <v>7</v>
      </c>
      <c r="C106" s="4" t="e">
        <f>VLOOKUP(Tableau1481012[[#This Row],[Nom Prénom]],'LISTE NOMS ET CLUBS'!A:B,2,0)</f>
        <v>#N/A</v>
      </c>
      <c r="G106" s="4">
        <v>3</v>
      </c>
      <c r="H106" s="4" t="s">
        <v>63</v>
      </c>
      <c r="I106" s="4" t="str">
        <f>VLOOKUP(Tableau13591113[[#This Row],[Nom Prénom]],'LISTE NOMS ET CLUBS'!A:B,2,0)</f>
        <v>Les Avenières</v>
      </c>
      <c r="J106" s="8" t="s">
        <v>229</v>
      </c>
      <c r="K106" s="4" t="s">
        <v>48</v>
      </c>
    </row>
    <row r="107" spans="1:11" x14ac:dyDescent="0.3">
      <c r="A107" s="4">
        <v>8</v>
      </c>
      <c r="C107" s="4" t="e">
        <f>VLOOKUP(Tableau1481012[[#This Row],[Nom Prénom]],'LISTE NOMS ET CLUBS'!A:B,2,0)</f>
        <v>#N/A</v>
      </c>
      <c r="G107" s="4">
        <v>8</v>
      </c>
      <c r="H107" s="4"/>
      <c r="I107" s="4" t="e">
        <f>VLOOKUP(Tableau13591113[[#This Row],[Nom Prénom]],'LISTE NOMS ET CLUBS'!A:B,2,0)</f>
        <v>#N/A</v>
      </c>
      <c r="J107" s="8"/>
      <c r="K107" s="4"/>
    </row>
    <row r="108" spans="1:11" x14ac:dyDescent="0.3">
      <c r="A108" s="4">
        <v>9</v>
      </c>
      <c r="C108" s="4" t="e">
        <f>VLOOKUP(Tableau1481012[[#This Row],[Nom Prénom]],'LISTE NOMS ET CLUBS'!A:B,2,0)</f>
        <v>#N/A</v>
      </c>
      <c r="G108" s="4">
        <v>9</v>
      </c>
      <c r="H108" s="4"/>
      <c r="I108" s="4" t="e">
        <f>VLOOKUP(Tableau13591113[[#This Row],[Nom Prénom]],'LISTE NOMS ET CLUBS'!A:B,2,0)</f>
        <v>#N/A</v>
      </c>
      <c r="J108" s="8"/>
      <c r="K108" s="4"/>
    </row>
    <row r="109" spans="1:11" x14ac:dyDescent="0.3">
      <c r="A109" s="4">
        <v>10</v>
      </c>
      <c r="C109" s="4" t="e">
        <f>VLOOKUP(Tableau1481012[[#This Row],[Nom Prénom]],'LISTE NOMS ET CLUBS'!A:B,2,0)</f>
        <v>#N/A</v>
      </c>
      <c r="G109" s="4">
        <v>10</v>
      </c>
      <c r="H109" s="4"/>
      <c r="I109" s="4" t="e">
        <f>VLOOKUP(Tableau13591113[[#This Row],[Nom Prénom]],'LISTE NOMS ET CLUBS'!A:B,2,0)</f>
        <v>#N/A</v>
      </c>
      <c r="J109" s="8"/>
      <c r="K109" s="4"/>
    </row>
    <row r="110" spans="1:11" x14ac:dyDescent="0.3">
      <c r="A110" s="4">
        <v>11</v>
      </c>
      <c r="C110" s="4" t="e">
        <f>VLOOKUP(Tableau1481012[[#This Row],[Nom Prénom]],'LISTE NOMS ET CLUBS'!A:B,2,0)</f>
        <v>#N/A</v>
      </c>
      <c r="G110" s="4">
        <v>11</v>
      </c>
      <c r="H110" s="4"/>
      <c r="I110" s="4" t="e">
        <f>VLOOKUP(Tableau13591113[[#This Row],[Nom Prénom]],'LISTE NOMS ET CLUBS'!A:B,2,0)</f>
        <v>#N/A</v>
      </c>
      <c r="J110" s="8"/>
      <c r="K110" s="4"/>
    </row>
    <row r="111" spans="1:11" x14ac:dyDescent="0.3">
      <c r="A111" s="4">
        <v>12</v>
      </c>
      <c r="C111" s="4" t="e">
        <f>VLOOKUP(Tableau1481012[[#This Row],[Nom Prénom]],'LISTE NOMS ET CLUBS'!A:B,2,0)</f>
        <v>#N/A</v>
      </c>
      <c r="G111" s="4">
        <v>12</v>
      </c>
      <c r="H111" s="4"/>
      <c r="I111" s="4" t="e">
        <f>VLOOKUP(Tableau13591113[[#This Row],[Nom Prénom]],'LISTE NOMS ET CLUBS'!A:B,2,0)</f>
        <v>#N/A</v>
      </c>
      <c r="J111" s="8"/>
      <c r="K111" s="4"/>
    </row>
    <row r="112" spans="1:11" x14ac:dyDescent="0.3">
      <c r="A112" s="4">
        <v>13</v>
      </c>
      <c r="C112" s="4" t="e">
        <f>VLOOKUP(Tableau1481012[[#This Row],[Nom Prénom]],'LISTE NOMS ET CLUBS'!A:B,2,0)</f>
        <v>#N/A</v>
      </c>
      <c r="G112" s="4">
        <v>13</v>
      </c>
      <c r="H112" s="4"/>
      <c r="I112" s="4" t="e">
        <f>VLOOKUP(Tableau13591113[[#This Row],[Nom Prénom]],'LISTE NOMS ET CLUBS'!A:B,2,0)</f>
        <v>#N/A</v>
      </c>
      <c r="J112" s="8"/>
      <c r="K112" s="4"/>
    </row>
    <row r="113" spans="1:11" x14ac:dyDescent="0.3">
      <c r="A113" s="4">
        <v>14</v>
      </c>
      <c r="C113" s="4" t="e">
        <f>VLOOKUP(Tableau1481012[[#This Row],[Nom Prénom]],'LISTE NOMS ET CLUBS'!A:B,2,0)</f>
        <v>#N/A</v>
      </c>
      <c r="G113" s="4">
        <v>14</v>
      </c>
      <c r="H113" s="4"/>
      <c r="I113" s="4" t="e">
        <f>VLOOKUP(Tableau13591113[[#This Row],[Nom Prénom]],'LISTE NOMS ET CLUBS'!A:B,2,0)</f>
        <v>#N/A</v>
      </c>
      <c r="J113" s="8"/>
      <c r="K113" s="4"/>
    </row>
    <row r="114" spans="1:11" x14ac:dyDescent="0.3">
      <c r="A114" s="4">
        <v>15</v>
      </c>
      <c r="C114" s="4" t="e">
        <f>VLOOKUP(Tableau1481012[[#This Row],[Nom Prénom]],'LISTE NOMS ET CLUBS'!A:B,2,0)</f>
        <v>#N/A</v>
      </c>
      <c r="G114" s="4">
        <v>15</v>
      </c>
      <c r="H114" s="4"/>
      <c r="I114" s="4" t="e">
        <f>VLOOKUP(Tableau13591113[[#This Row],[Nom Prénom]],'LISTE NOMS ET CLUBS'!A:B,2,0)</f>
        <v>#N/A</v>
      </c>
      <c r="J114" s="8"/>
      <c r="K114" s="4"/>
    </row>
    <row r="115" spans="1:11" x14ac:dyDescent="0.3">
      <c r="A115" s="4">
        <v>16</v>
      </c>
      <c r="C115" s="4" t="e">
        <f>VLOOKUP(Tableau1481012[[#This Row],[Nom Prénom]],'LISTE NOMS ET CLUBS'!A:B,2,0)</f>
        <v>#N/A</v>
      </c>
      <c r="G115" s="4">
        <v>16</v>
      </c>
      <c r="H115" s="4"/>
      <c r="I115" s="4" t="e">
        <f>VLOOKUP(Tableau13591113[[#This Row],[Nom Prénom]],'LISTE NOMS ET CLUBS'!A:B,2,0)</f>
        <v>#N/A</v>
      </c>
      <c r="J115" s="8"/>
      <c r="K115" s="4"/>
    </row>
    <row r="116" spans="1:11" x14ac:dyDescent="0.3">
      <c r="A116" s="4">
        <v>17</v>
      </c>
      <c r="C116" s="4" t="e">
        <f>VLOOKUP(Tableau1481012[[#This Row],[Nom Prénom]],'LISTE NOMS ET CLUBS'!A:B,2,0)</f>
        <v>#N/A</v>
      </c>
      <c r="G116" s="4">
        <v>17</v>
      </c>
      <c r="H116" s="4"/>
      <c r="I116" s="4" t="e">
        <f>VLOOKUP(Tableau13591113[[#This Row],[Nom Prénom]],'LISTE NOMS ET CLUBS'!A:B,2,0)</f>
        <v>#N/A</v>
      </c>
      <c r="J116" s="8"/>
      <c r="K116" s="4"/>
    </row>
    <row r="117" spans="1:11" x14ac:dyDescent="0.3">
      <c r="A117" s="4">
        <v>18</v>
      </c>
      <c r="C117" s="4" t="e">
        <f>VLOOKUP(Tableau1481012[[#This Row],[Nom Prénom]],'LISTE NOMS ET CLUBS'!A:B,2,0)</f>
        <v>#N/A</v>
      </c>
      <c r="G117" s="4">
        <v>18</v>
      </c>
      <c r="H117" s="4"/>
      <c r="I117" s="4" t="e">
        <f>VLOOKUP(Tableau13591113[[#This Row],[Nom Prénom]],'LISTE NOMS ET CLUBS'!A:B,2,0)</f>
        <v>#N/A</v>
      </c>
      <c r="J117" s="8"/>
      <c r="K117" s="4"/>
    </row>
    <row r="118" spans="1:11" x14ac:dyDescent="0.3">
      <c r="A118" s="4">
        <v>19</v>
      </c>
      <c r="C118" s="4" t="e">
        <f>VLOOKUP(Tableau1481012[[#This Row],[Nom Prénom]],'LISTE NOMS ET CLUBS'!A:B,2,0)</f>
        <v>#N/A</v>
      </c>
      <c r="G118" s="4">
        <v>19</v>
      </c>
      <c r="H118" s="4"/>
      <c r="I118" s="4" t="e">
        <f>VLOOKUP(Tableau13591113[[#This Row],[Nom Prénom]],'LISTE NOMS ET CLUBS'!A:B,2,0)</f>
        <v>#N/A</v>
      </c>
      <c r="J118" s="8"/>
      <c r="K118" s="4"/>
    </row>
    <row r="119" spans="1:11" x14ac:dyDescent="0.3">
      <c r="A119" s="4">
        <v>20</v>
      </c>
      <c r="C119" s="4" t="e">
        <f>VLOOKUP(Tableau1481012[[#This Row],[Nom Prénom]],'LISTE NOMS ET CLUBS'!A:B,2,0)</f>
        <v>#N/A</v>
      </c>
      <c r="G119" s="4">
        <v>20</v>
      </c>
      <c r="H119" s="4"/>
      <c r="I119" s="4" t="e">
        <f>VLOOKUP(Tableau13591113[[#This Row],[Nom Prénom]],'LISTE NOMS ET CLUBS'!A:B,2,0)</f>
        <v>#N/A</v>
      </c>
      <c r="J119" s="8"/>
      <c r="K119" s="4"/>
    </row>
    <row r="120" spans="1:11" x14ac:dyDescent="0.3">
      <c r="A120" s="4">
        <v>21</v>
      </c>
      <c r="C120" s="4" t="e">
        <f>VLOOKUP(Tableau1481012[[#This Row],[Nom Prénom]],'LISTE NOMS ET CLUBS'!A:B,2,0)</f>
        <v>#N/A</v>
      </c>
      <c r="G120" s="4">
        <v>21</v>
      </c>
      <c r="H120" s="4"/>
      <c r="I120" s="4" t="e">
        <f>VLOOKUP(Tableau13591113[[#This Row],[Nom Prénom]],'LISTE NOMS ET CLUBS'!A:B,2,0)</f>
        <v>#N/A</v>
      </c>
      <c r="J120" s="8"/>
      <c r="K120" s="4"/>
    </row>
    <row r="121" spans="1:11" x14ac:dyDescent="0.3">
      <c r="A121" s="4">
        <v>22</v>
      </c>
      <c r="C121" s="4" t="e">
        <f>VLOOKUP(Tableau1481012[[#This Row],[Nom Prénom]],'LISTE NOMS ET CLUBS'!A:B,2,0)</f>
        <v>#N/A</v>
      </c>
      <c r="G121" s="4">
        <v>22</v>
      </c>
      <c r="H121" s="4"/>
      <c r="I121" s="4" t="e">
        <f>VLOOKUP(Tableau13591113[[#This Row],[Nom Prénom]],'LISTE NOMS ET CLUBS'!A:B,2,0)</f>
        <v>#N/A</v>
      </c>
      <c r="J121" s="8"/>
      <c r="K121" s="4"/>
    </row>
    <row r="122" spans="1:11" x14ac:dyDescent="0.3">
      <c r="A122" s="4">
        <v>23</v>
      </c>
      <c r="C122" s="4" t="e">
        <f>VLOOKUP(Tableau1481012[[#This Row],[Nom Prénom]],'LISTE NOMS ET CLUBS'!A:B,2,0)</f>
        <v>#N/A</v>
      </c>
      <c r="G122" s="4">
        <v>23</v>
      </c>
      <c r="H122" s="4"/>
      <c r="I122" s="4" t="e">
        <f>VLOOKUP(Tableau13591113[[#This Row],[Nom Prénom]],'LISTE NOMS ET CLUBS'!A:B,2,0)</f>
        <v>#N/A</v>
      </c>
      <c r="J122" s="8"/>
      <c r="K122" s="4"/>
    </row>
    <row r="123" spans="1:11" x14ac:dyDescent="0.3">
      <c r="A123" s="4">
        <v>24</v>
      </c>
      <c r="C123" s="4" t="e">
        <f>VLOOKUP(Tableau1481012[[#This Row],[Nom Prénom]],'LISTE NOMS ET CLUBS'!A:B,2,0)</f>
        <v>#N/A</v>
      </c>
      <c r="G123" s="4">
        <v>24</v>
      </c>
      <c r="H123" s="4"/>
      <c r="I123" s="4" t="e">
        <f>VLOOKUP(Tableau13591113[[#This Row],[Nom Prénom]],'LISTE NOMS ET CLUBS'!A:B,2,0)</f>
        <v>#N/A</v>
      </c>
      <c r="J123" s="8"/>
      <c r="K123" s="4"/>
    </row>
    <row r="124" spans="1:11" x14ac:dyDescent="0.3">
      <c r="A124" s="4">
        <v>25</v>
      </c>
      <c r="C124" s="4" t="e">
        <f>VLOOKUP(Tableau1481012[[#This Row],[Nom Prénom]],'LISTE NOMS ET CLUBS'!A:B,2,0)</f>
        <v>#N/A</v>
      </c>
      <c r="G124" s="4">
        <v>25</v>
      </c>
      <c r="H124" s="4"/>
      <c r="I124" s="4" t="e">
        <f>VLOOKUP(Tableau13591113[[#This Row],[Nom Prénom]],'LISTE NOMS ET CLUBS'!A:B,2,0)</f>
        <v>#N/A</v>
      </c>
      <c r="J124" s="8"/>
      <c r="K124" s="4"/>
    </row>
    <row r="128" spans="1:11" ht="15.6" x14ac:dyDescent="0.3">
      <c r="A128" s="10"/>
      <c r="B128" s="10"/>
      <c r="C128" s="10" t="s">
        <v>11</v>
      </c>
      <c r="D128" s="12"/>
      <c r="E128" s="10"/>
      <c r="G128" s="11"/>
      <c r="H128" s="11"/>
      <c r="I128" s="11" t="s">
        <v>10</v>
      </c>
      <c r="J128" s="13"/>
      <c r="K128" s="11"/>
    </row>
    <row r="129" spans="1:11" ht="15" x14ac:dyDescent="0.3">
      <c r="A129" s="2"/>
      <c r="B129" s="2"/>
      <c r="C129" s="2" t="s">
        <v>28</v>
      </c>
      <c r="D129" s="6"/>
      <c r="E129" s="2"/>
      <c r="G129" s="2"/>
      <c r="H129" s="2"/>
      <c r="I129" s="2" t="s">
        <v>28</v>
      </c>
      <c r="J129" s="6"/>
      <c r="K129" s="2"/>
    </row>
    <row r="130" spans="1:11" ht="15" x14ac:dyDescent="0.3">
      <c r="A130" s="3"/>
      <c r="B130" s="3"/>
      <c r="C130" s="3" t="s">
        <v>2</v>
      </c>
      <c r="D130" s="7"/>
      <c r="E130" s="1"/>
      <c r="G130" s="3"/>
      <c r="H130" s="3"/>
      <c r="I130" s="3" t="s">
        <v>2</v>
      </c>
      <c r="J130" s="7"/>
      <c r="K130" s="1"/>
    </row>
    <row r="131" spans="1:11" x14ac:dyDescent="0.3">
      <c r="A131" s="4" t="s">
        <v>3</v>
      </c>
      <c r="B131" s="4" t="s">
        <v>4</v>
      </c>
      <c r="C131" s="4" t="s">
        <v>5</v>
      </c>
      <c r="D131" s="8" t="s">
        <v>6</v>
      </c>
      <c r="E131" s="4" t="s">
        <v>7</v>
      </c>
      <c r="G131" s="4" t="s">
        <v>3</v>
      </c>
      <c r="H131" s="4" t="s">
        <v>4</v>
      </c>
      <c r="I131" s="4" t="s">
        <v>5</v>
      </c>
      <c r="J131" s="8" t="s">
        <v>6</v>
      </c>
      <c r="K131" s="4" t="s">
        <v>7</v>
      </c>
    </row>
    <row r="132" spans="1:11" x14ac:dyDescent="0.3">
      <c r="A132" s="4">
        <v>1</v>
      </c>
      <c r="B132" s="4" t="s">
        <v>230</v>
      </c>
      <c r="C132" s="4" t="s">
        <v>231</v>
      </c>
      <c r="D132" s="8" t="s">
        <v>232</v>
      </c>
      <c r="E132" s="4" t="s">
        <v>46</v>
      </c>
      <c r="G132" s="4">
        <v>1</v>
      </c>
      <c r="H132" s="4"/>
      <c r="I132" s="4"/>
      <c r="J132" s="8"/>
      <c r="K132" s="4"/>
    </row>
    <row r="133" spans="1:11" x14ac:dyDescent="0.3">
      <c r="A133" s="4">
        <v>2</v>
      </c>
      <c r="B133" s="4" t="s">
        <v>233</v>
      </c>
      <c r="C133" s="4" t="s">
        <v>20</v>
      </c>
      <c r="D133" s="8" t="s">
        <v>234</v>
      </c>
      <c r="E133" s="4" t="s">
        <v>47</v>
      </c>
      <c r="G133" s="4">
        <v>2</v>
      </c>
      <c r="H133" s="4"/>
      <c r="I133" s="4"/>
      <c r="J133" s="8"/>
      <c r="K133" s="4"/>
    </row>
    <row r="134" spans="1:11" x14ac:dyDescent="0.3">
      <c r="A134" s="4">
        <v>3</v>
      </c>
      <c r="B134" s="4" t="s">
        <v>304</v>
      </c>
      <c r="C134" s="4" t="s">
        <v>20</v>
      </c>
      <c r="D134" s="8" t="s">
        <v>305</v>
      </c>
      <c r="G134" s="4">
        <v>3</v>
      </c>
      <c r="H134" s="4"/>
      <c r="I134" s="4"/>
      <c r="J134" s="8"/>
      <c r="K134" s="4"/>
    </row>
    <row r="135" spans="1:11" x14ac:dyDescent="0.3">
      <c r="A135" s="4">
        <v>4</v>
      </c>
      <c r="B135" s="4" t="s">
        <v>235</v>
      </c>
      <c r="C135" s="4" t="s">
        <v>20</v>
      </c>
      <c r="D135" s="8" t="s">
        <v>236</v>
      </c>
      <c r="G135" s="4">
        <v>4</v>
      </c>
      <c r="H135" s="4"/>
      <c r="I135" s="4"/>
      <c r="J135" s="8"/>
      <c r="K135" s="4"/>
    </row>
    <row r="136" spans="1:11" x14ac:dyDescent="0.3">
      <c r="A136" s="4">
        <v>5</v>
      </c>
      <c r="G136" s="4">
        <v>5</v>
      </c>
      <c r="H136" s="4"/>
      <c r="I136" s="4"/>
      <c r="J136" s="8"/>
      <c r="K136" s="4"/>
    </row>
    <row r="137" spans="1:11" x14ac:dyDescent="0.3">
      <c r="A137" s="4">
        <v>6</v>
      </c>
      <c r="G137" s="4">
        <v>6</v>
      </c>
      <c r="H137" s="4"/>
      <c r="I137" s="4"/>
      <c r="J137" s="8"/>
      <c r="K137" s="4"/>
    </row>
    <row r="138" spans="1:11" x14ac:dyDescent="0.3">
      <c r="A138" s="4">
        <v>7</v>
      </c>
      <c r="G138" s="4">
        <v>7</v>
      </c>
      <c r="H138" s="4"/>
      <c r="I138" s="4"/>
      <c r="J138" s="8"/>
      <c r="K138" s="4"/>
    </row>
    <row r="139" spans="1:11" x14ac:dyDescent="0.3">
      <c r="A139" s="4">
        <v>8</v>
      </c>
      <c r="G139" s="4">
        <v>8</v>
      </c>
      <c r="H139" s="4"/>
      <c r="I139" s="4"/>
      <c r="J139" s="8"/>
      <c r="K139" s="4"/>
    </row>
    <row r="140" spans="1:11" x14ac:dyDescent="0.3">
      <c r="A140" s="4">
        <v>9</v>
      </c>
      <c r="G140" s="4">
        <v>9</v>
      </c>
      <c r="H140" s="4"/>
      <c r="I140" s="4"/>
      <c r="J140" s="8"/>
      <c r="K140" s="4"/>
    </row>
    <row r="141" spans="1:11" x14ac:dyDescent="0.3">
      <c r="A141" s="4">
        <v>10</v>
      </c>
      <c r="G141" s="4">
        <v>10</v>
      </c>
      <c r="H141" s="4"/>
      <c r="I141" s="4"/>
      <c r="J141" s="8"/>
      <c r="K141" s="4"/>
    </row>
    <row r="142" spans="1:11" x14ac:dyDescent="0.3">
      <c r="A142" s="4">
        <v>11</v>
      </c>
      <c r="G142" s="4">
        <v>11</v>
      </c>
      <c r="H142" s="4"/>
      <c r="I142" s="4"/>
      <c r="J142" s="8"/>
      <c r="K142" s="4"/>
    </row>
    <row r="143" spans="1:11" x14ac:dyDescent="0.3">
      <c r="A143" s="4">
        <v>12</v>
      </c>
      <c r="G143" s="4">
        <v>12</v>
      </c>
      <c r="H143" s="4"/>
      <c r="I143" s="4"/>
      <c r="J143" s="8"/>
      <c r="K143" s="4"/>
    </row>
    <row r="144" spans="1:11" x14ac:dyDescent="0.3">
      <c r="A144" s="4">
        <v>13</v>
      </c>
      <c r="G144" s="4">
        <v>13</v>
      </c>
      <c r="H144" s="4"/>
      <c r="I144" s="4"/>
      <c r="J144" s="8"/>
      <c r="K144" s="4"/>
    </row>
    <row r="145" spans="1:11" x14ac:dyDescent="0.3">
      <c r="A145" s="4">
        <v>14</v>
      </c>
      <c r="G145" s="4">
        <v>14</v>
      </c>
      <c r="H145" s="4"/>
      <c r="I145" s="4"/>
      <c r="J145" s="8"/>
      <c r="K145" s="4"/>
    </row>
    <row r="146" spans="1:11" x14ac:dyDescent="0.3">
      <c r="A146" s="4">
        <v>15</v>
      </c>
      <c r="G146" s="4">
        <v>15</v>
      </c>
      <c r="H146" s="4"/>
      <c r="I146" s="4"/>
      <c r="J146" s="8"/>
      <c r="K146" s="4"/>
    </row>
    <row r="147" spans="1:11" x14ac:dyDescent="0.3">
      <c r="A147" s="4">
        <v>16</v>
      </c>
      <c r="G147" s="4">
        <v>16</v>
      </c>
      <c r="H147" s="4"/>
      <c r="I147" s="4"/>
      <c r="J147" s="8"/>
      <c r="K147" s="4"/>
    </row>
    <row r="148" spans="1:11" x14ac:dyDescent="0.3">
      <c r="A148" s="4">
        <v>17</v>
      </c>
      <c r="G148" s="4">
        <v>17</v>
      </c>
      <c r="H148" s="4"/>
      <c r="I148" s="4"/>
      <c r="J148" s="8"/>
      <c r="K148" s="4"/>
    </row>
    <row r="149" spans="1:11" x14ac:dyDescent="0.3">
      <c r="A149" s="4">
        <v>18</v>
      </c>
      <c r="G149" s="4">
        <v>18</v>
      </c>
      <c r="H149" s="4"/>
      <c r="I149" s="4"/>
      <c r="J149" s="8"/>
      <c r="K149" s="4"/>
    </row>
    <row r="150" spans="1:11" x14ac:dyDescent="0.3">
      <c r="A150" s="4">
        <v>19</v>
      </c>
      <c r="G150" s="4">
        <v>19</v>
      </c>
      <c r="H150" s="4"/>
      <c r="I150" s="4"/>
      <c r="J150" s="8"/>
      <c r="K150" s="4"/>
    </row>
    <row r="151" spans="1:11" x14ac:dyDescent="0.3">
      <c r="A151" s="4">
        <v>20</v>
      </c>
      <c r="G151" s="4">
        <v>20</v>
      </c>
      <c r="H151" s="4"/>
      <c r="I151" s="4"/>
      <c r="J151" s="8"/>
      <c r="K151" s="4"/>
    </row>
    <row r="152" spans="1:11" x14ac:dyDescent="0.3">
      <c r="A152" s="4">
        <v>21</v>
      </c>
      <c r="G152" s="4">
        <v>21</v>
      </c>
      <c r="H152" s="4"/>
      <c r="I152" s="4"/>
      <c r="J152" s="8"/>
      <c r="K152" s="4"/>
    </row>
    <row r="153" spans="1:11" x14ac:dyDescent="0.3">
      <c r="A153" s="4">
        <v>22</v>
      </c>
      <c r="G153" s="4">
        <v>22</v>
      </c>
      <c r="H153" s="4"/>
      <c r="I153" s="4"/>
      <c r="J153" s="8"/>
      <c r="K153" s="4"/>
    </row>
    <row r="154" spans="1:11" x14ac:dyDescent="0.3">
      <c r="A154" s="4">
        <v>23</v>
      </c>
      <c r="G154" s="4">
        <v>23</v>
      </c>
      <c r="H154" s="4"/>
      <c r="I154" s="4"/>
      <c r="J154" s="8"/>
      <c r="K154" s="4"/>
    </row>
    <row r="155" spans="1:11" x14ac:dyDescent="0.3">
      <c r="A155" s="4">
        <v>24</v>
      </c>
      <c r="G155" s="4">
        <v>24</v>
      </c>
      <c r="H155" s="4"/>
      <c r="I155" s="4"/>
      <c r="J155" s="8"/>
      <c r="K155" s="4"/>
    </row>
    <row r="156" spans="1:11" x14ac:dyDescent="0.3">
      <c r="A156" s="4">
        <v>25</v>
      </c>
      <c r="G156" s="4">
        <v>25</v>
      </c>
      <c r="H156" s="4"/>
      <c r="I156" s="4"/>
      <c r="J156" s="8"/>
      <c r="K156" s="4"/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CDE21B-42BB-4F2D-9B17-4385C048A878}">
          <x14:formula1>
            <xm:f>'LISTE NOMS ET CLUBS'!$A:$A</xm:f>
          </x14:formula1>
          <xm:sqref>B157:B1048576 B1:B131 H1:H131 H156:H1048576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2F35-0348-4D15-B308-813C013E49C5}">
  <dimension ref="A1:K154"/>
  <sheetViews>
    <sheetView topLeftCell="A119" workbookViewId="0">
      <selection activeCell="F137" sqref="F137"/>
    </sheetView>
  </sheetViews>
  <sheetFormatPr baseColWidth="10" defaultRowHeight="14.4" x14ac:dyDescent="0.3"/>
  <cols>
    <col min="1" max="1" width="12.33203125" style="4" bestFit="1" customWidth="1"/>
    <col min="2" max="2" width="31.33203125" style="4" customWidth="1"/>
    <col min="3" max="3" width="19" style="4" bestFit="1" customWidth="1"/>
    <col min="4" max="4" width="11" style="8" bestFit="1" customWidth="1"/>
    <col min="5" max="5" width="10.109375" style="4" bestFit="1" customWidth="1"/>
    <col min="7" max="7" width="12.33203125" bestFit="1" customWidth="1"/>
    <col min="8" max="8" width="33.5546875" customWidth="1"/>
    <col min="9" max="9" width="18.4414062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24</v>
      </c>
      <c r="D1" s="12"/>
      <c r="E1" s="10"/>
      <c r="G1" s="11"/>
      <c r="H1" s="11"/>
      <c r="I1" s="11" t="s">
        <v>25</v>
      </c>
      <c r="J1" s="13"/>
      <c r="K1" s="11"/>
    </row>
    <row r="2" spans="1:11" ht="15" x14ac:dyDescent="0.3">
      <c r="A2" s="2"/>
      <c r="B2" s="2"/>
      <c r="C2" s="2" t="s">
        <v>12</v>
      </c>
      <c r="D2" s="6"/>
      <c r="E2" s="2"/>
      <c r="G2" s="2"/>
      <c r="H2" s="2"/>
      <c r="I2" s="2" t="s">
        <v>12</v>
      </c>
      <c r="J2" s="6"/>
      <c r="K2" s="2"/>
    </row>
    <row r="3" spans="1:11" ht="15" x14ac:dyDescent="0.3">
      <c r="A3" s="3"/>
      <c r="B3" s="3"/>
      <c r="C3" s="3" t="s">
        <v>2</v>
      </c>
      <c r="D3" s="7"/>
      <c r="E3" s="1"/>
      <c r="G3" s="3"/>
      <c r="H3" s="3"/>
      <c r="I3" s="3" t="s">
        <v>2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1</v>
      </c>
      <c r="B5" s="4" t="s">
        <v>119</v>
      </c>
      <c r="C5" s="4" t="str">
        <f>VLOOKUP(Tableau1616[[#This Row],[Nom Prénom]],'LISTE NOMS ET CLUBS'!A:B,2,0)</f>
        <v>St Geoire en Valdaine</v>
      </c>
      <c r="D5" s="8" t="s">
        <v>165</v>
      </c>
      <c r="E5" s="4" t="s">
        <v>46</v>
      </c>
      <c r="G5" s="4">
        <v>2</v>
      </c>
      <c r="H5" s="4" t="s">
        <v>75</v>
      </c>
      <c r="I5" s="4" t="str">
        <f>VLOOKUP(Tableau13717[[#This Row],[Nom Prénom]],'LISTE NOMS ET CLUBS'!A:B,2,0)</f>
        <v>Entre Deux Guiers</v>
      </c>
      <c r="J5" s="8" t="s">
        <v>171</v>
      </c>
      <c r="K5" s="4" t="s">
        <v>46</v>
      </c>
    </row>
    <row r="6" spans="1:11" x14ac:dyDescent="0.3">
      <c r="A6" s="4">
        <v>9</v>
      </c>
      <c r="B6" s="4" t="s">
        <v>82</v>
      </c>
      <c r="C6" s="4" t="str">
        <f>VLOOKUP(Tableau1616[[#This Row],[Nom Prénom]],'LISTE NOMS ET CLUBS'!A:B,2,0)</f>
        <v>Entre Deux Guiers</v>
      </c>
      <c r="D6" s="8" t="s">
        <v>166</v>
      </c>
      <c r="E6" s="4" t="s">
        <v>47</v>
      </c>
      <c r="G6" s="4">
        <v>3</v>
      </c>
      <c r="H6" s="4" t="s">
        <v>115</v>
      </c>
      <c r="I6" s="4" t="str">
        <f>VLOOKUP(Tableau13717[[#This Row],[Nom Prénom]],'LISTE NOMS ET CLUBS'!A:B,2,0)</f>
        <v>St Geoire en Valdaine</v>
      </c>
      <c r="J6" s="8" t="s">
        <v>172</v>
      </c>
      <c r="K6" s="4" t="s">
        <v>47</v>
      </c>
    </row>
    <row r="7" spans="1:11" x14ac:dyDescent="0.3">
      <c r="A7" s="4">
        <v>10</v>
      </c>
      <c r="B7" s="4" t="s">
        <v>99</v>
      </c>
      <c r="C7" s="4" t="str">
        <f>VLOOKUP(Tableau1616[[#This Row],[Nom Prénom]],'LISTE NOMS ET CLUBS'!A:B,2,0)</f>
        <v>St Geoire en Valdaine</v>
      </c>
      <c r="D7" s="8" t="s">
        <v>167</v>
      </c>
      <c r="E7" s="4" t="s">
        <v>48</v>
      </c>
      <c r="G7" s="4">
        <v>4</v>
      </c>
      <c r="H7" s="4" t="s">
        <v>73</v>
      </c>
      <c r="I7" s="4" t="str">
        <f>VLOOKUP(Tableau13717[[#This Row],[Nom Prénom]],'LISTE NOMS ET CLUBS'!A:B,2,0)</f>
        <v>Entre Deux Guiers</v>
      </c>
      <c r="J7" s="8" t="s">
        <v>173</v>
      </c>
      <c r="K7" s="4" t="s">
        <v>48</v>
      </c>
    </row>
    <row r="8" spans="1:11" x14ac:dyDescent="0.3">
      <c r="A8" s="4">
        <v>11</v>
      </c>
      <c r="B8" s="4" t="s">
        <v>55</v>
      </c>
      <c r="C8" s="4" t="str">
        <f>VLOOKUP(Tableau1616[[#This Row],[Nom Prénom]],'LISTE NOMS ET CLUBS'!A:B,2,0)</f>
        <v>Les Avenières</v>
      </c>
      <c r="D8" s="8" t="s">
        <v>168</v>
      </c>
      <c r="E8" s="4" t="s">
        <v>48</v>
      </c>
      <c r="G8" s="4">
        <v>5</v>
      </c>
      <c r="H8" s="4" t="s">
        <v>130</v>
      </c>
      <c r="I8" s="4" t="str">
        <f>VLOOKUP(Tableau13717[[#This Row],[Nom Prénom]],'LISTE NOMS ET CLUBS'!A:B,2,0)</f>
        <v>Pont de Beauvoisin</v>
      </c>
      <c r="J8" s="8" t="s">
        <v>174</v>
      </c>
      <c r="K8" s="4" t="s">
        <v>48</v>
      </c>
    </row>
    <row r="9" spans="1:11" x14ac:dyDescent="0.3">
      <c r="A9" s="4">
        <v>2</v>
      </c>
      <c r="B9" s="4" t="s">
        <v>80</v>
      </c>
      <c r="C9" s="4" t="str">
        <f>VLOOKUP(Tableau1616[[#This Row],[Nom Prénom]],'LISTE NOMS ET CLUBS'!A:B,2,0)</f>
        <v>Entre Deux Guiers</v>
      </c>
      <c r="D9" s="8" t="s">
        <v>162</v>
      </c>
      <c r="E9" s="4" t="s">
        <v>48</v>
      </c>
      <c r="G9" s="4">
        <v>6</v>
      </c>
      <c r="H9" s="4" t="s">
        <v>91</v>
      </c>
      <c r="I9" s="4" t="str">
        <f>VLOOKUP(Tableau13717[[#This Row],[Nom Prénom]],'LISTE NOMS ET CLUBS'!A:B,2,0)</f>
        <v>Entre Deux Guiers</v>
      </c>
      <c r="J9" s="8" t="s">
        <v>175</v>
      </c>
      <c r="K9" s="4" t="s">
        <v>48</v>
      </c>
    </row>
    <row r="10" spans="1:11" x14ac:dyDescent="0.3">
      <c r="A10" s="4">
        <v>3</v>
      </c>
      <c r="B10" s="4" t="s">
        <v>60</v>
      </c>
      <c r="C10" s="4" t="str">
        <f>VLOOKUP(Tableau1616[[#This Row],[Nom Prénom]],'LISTE NOMS ET CLUBS'!A:B,2,0)</f>
        <v>Les Avenières</v>
      </c>
      <c r="D10" s="8" t="s">
        <v>159</v>
      </c>
      <c r="E10" s="4" t="s">
        <v>48</v>
      </c>
      <c r="G10" s="4">
        <v>7</v>
      </c>
      <c r="H10" s="4" t="s">
        <v>176</v>
      </c>
      <c r="I10" s="4" t="str">
        <f>VLOOKUP(Tableau13717[[#This Row],[Nom Prénom]],'LISTE NOMS ET CLUBS'!A:B,2,0)</f>
        <v>St Geoire en Valdaine</v>
      </c>
      <c r="J10" s="8" t="s">
        <v>177</v>
      </c>
      <c r="K10" s="4" t="s">
        <v>48</v>
      </c>
    </row>
    <row r="11" spans="1:11" x14ac:dyDescent="0.3">
      <c r="A11" s="4">
        <v>4</v>
      </c>
      <c r="B11" s="4" t="s">
        <v>59</v>
      </c>
      <c r="C11" s="4" t="str">
        <f>VLOOKUP(Tableau1616[[#This Row],[Nom Prénom]],'LISTE NOMS ET CLUBS'!A:B,2,0)</f>
        <v>Les Avenières</v>
      </c>
      <c r="D11" s="8" t="s">
        <v>160</v>
      </c>
      <c r="E11" s="4" t="s">
        <v>48</v>
      </c>
      <c r="G11" s="4">
        <v>1</v>
      </c>
      <c r="H11" s="4" t="s">
        <v>19</v>
      </c>
      <c r="I11" s="4" t="str">
        <f>VLOOKUP(Tableau13717[[#This Row],[Nom Prénom]],'LISTE NOMS ET CLUBS'!A:B,2,0)</f>
        <v>Les Avenières</v>
      </c>
      <c r="J11" s="8" t="s">
        <v>178</v>
      </c>
      <c r="K11" s="4" t="s">
        <v>48</v>
      </c>
    </row>
    <row r="12" spans="1:11" x14ac:dyDescent="0.3">
      <c r="A12" s="4">
        <v>5</v>
      </c>
      <c r="B12" s="4" t="s">
        <v>118</v>
      </c>
      <c r="C12" s="4" t="str">
        <f>VLOOKUP(Tableau1616[[#This Row],[Nom Prénom]],'LISTE NOMS ET CLUBS'!A:B,2,0)</f>
        <v>St Geoire en Valdaine</v>
      </c>
      <c r="D12" s="8" t="s">
        <v>237</v>
      </c>
      <c r="E12" s="4" t="s">
        <v>48</v>
      </c>
      <c r="G12" s="4">
        <v>8</v>
      </c>
      <c r="H12" s="4" t="s">
        <v>101</v>
      </c>
      <c r="I12" s="4" t="str">
        <f>VLOOKUP(Tableau13717[[#This Row],[Nom Prénom]],'LISTE NOMS ET CLUBS'!A:B,2,0)</f>
        <v>St Geoire en Valdaine</v>
      </c>
      <c r="J12" s="8" t="s">
        <v>179</v>
      </c>
      <c r="K12" s="4" t="s">
        <v>48</v>
      </c>
    </row>
    <row r="13" spans="1:11" x14ac:dyDescent="0.3">
      <c r="A13" s="4">
        <v>6</v>
      </c>
      <c r="B13" s="4" t="s">
        <v>50</v>
      </c>
      <c r="C13" s="4" t="str">
        <f>VLOOKUP(Tableau1616[[#This Row],[Nom Prénom]],'LISTE NOMS ET CLUBS'!A:B,2,0)</f>
        <v>Les Avenières</v>
      </c>
      <c r="D13" s="8" t="s">
        <v>163</v>
      </c>
      <c r="G13" s="4">
        <v>9</v>
      </c>
      <c r="H13" s="4" t="s">
        <v>116</v>
      </c>
      <c r="I13" s="4" t="str">
        <f>VLOOKUP(Tableau13717[[#This Row],[Nom Prénom]],'LISTE NOMS ET CLUBS'!A:B,2,0)</f>
        <v>St Geoire en Valdaine</v>
      </c>
      <c r="J13" s="8" t="s">
        <v>180</v>
      </c>
      <c r="K13" s="4"/>
    </row>
    <row r="14" spans="1:11" x14ac:dyDescent="0.3">
      <c r="A14" s="4">
        <v>7</v>
      </c>
      <c r="B14" s="4" t="s">
        <v>62</v>
      </c>
      <c r="C14" s="4" t="str">
        <f>VLOOKUP(Tableau1616[[#This Row],[Nom Prénom]],'LISTE NOMS ET CLUBS'!A:B,2,0)</f>
        <v>Les Avenières</v>
      </c>
      <c r="D14" s="8" t="s">
        <v>164</v>
      </c>
      <c r="G14" s="4">
        <v>10</v>
      </c>
      <c r="H14" s="4" t="s">
        <v>181</v>
      </c>
      <c r="I14" s="4" t="str">
        <f>VLOOKUP(Tableau13717[[#This Row],[Nom Prénom]],'LISTE NOMS ET CLUBS'!A:B,2,0)</f>
        <v>Entre Deux Guiers</v>
      </c>
      <c r="J14" s="8" t="s">
        <v>182</v>
      </c>
      <c r="K14" s="4"/>
    </row>
    <row r="15" spans="1:11" x14ac:dyDescent="0.3">
      <c r="A15" s="4">
        <v>12</v>
      </c>
      <c r="B15" s="4" t="s">
        <v>52</v>
      </c>
      <c r="C15" s="4" t="str">
        <f>VLOOKUP(Tableau1616[[#This Row],[Nom Prénom]],'LISTE NOMS ET CLUBS'!A:B,2,0)</f>
        <v>Les Avenières</v>
      </c>
      <c r="D15" s="8" t="s">
        <v>169</v>
      </c>
      <c r="G15" s="4">
        <v>11</v>
      </c>
      <c r="H15" s="4" t="s">
        <v>100</v>
      </c>
      <c r="I15" s="4" t="str">
        <f>VLOOKUP(Tableau13717[[#This Row],[Nom Prénom]],'LISTE NOMS ET CLUBS'!A:B,2,0)</f>
        <v>St Geoire en Valdaine</v>
      </c>
      <c r="J15" s="8" t="s">
        <v>183</v>
      </c>
      <c r="K15" s="4"/>
    </row>
    <row r="16" spans="1:11" x14ac:dyDescent="0.3">
      <c r="A16" s="4">
        <v>8</v>
      </c>
      <c r="B16" s="4" t="s">
        <v>120</v>
      </c>
      <c r="C16" s="4" t="str">
        <f>VLOOKUP(Tableau1616[[#This Row],[Nom Prénom]],'LISTE NOMS ET CLUBS'!A:B,2,0)</f>
        <v>St Geoire en Valdaine</v>
      </c>
      <c r="D16" s="8" t="s">
        <v>161</v>
      </c>
      <c r="G16" s="4">
        <v>12</v>
      </c>
      <c r="H16" s="4"/>
      <c r="I16" s="4" t="e">
        <f>VLOOKUP(Tableau13717[[#This Row],[Nom Prénom]],'LISTE NOMS ET CLUBS'!A:B,2,0)</f>
        <v>#N/A</v>
      </c>
      <c r="J16" s="8"/>
      <c r="K16" s="4"/>
    </row>
    <row r="17" spans="1:11" x14ac:dyDescent="0.3">
      <c r="A17" s="4">
        <v>13</v>
      </c>
      <c r="B17" s="4" t="s">
        <v>98</v>
      </c>
      <c r="C17" s="4" t="str">
        <f>VLOOKUP(Tableau1616[[#This Row],[Nom Prénom]],'LISTE NOMS ET CLUBS'!A:B,2,0)</f>
        <v>St Geoire en Valdaine</v>
      </c>
      <c r="D17" s="8" t="s">
        <v>170</v>
      </c>
      <c r="G17" s="4">
        <v>13</v>
      </c>
      <c r="H17" s="4"/>
      <c r="I17" s="4" t="e">
        <f>VLOOKUP(Tableau13717[[#This Row],[Nom Prénom]],'LISTE NOMS ET CLUBS'!A:B,2,0)</f>
        <v>#N/A</v>
      </c>
      <c r="J17" s="8"/>
      <c r="K17" s="4"/>
    </row>
    <row r="18" spans="1:11" x14ac:dyDescent="0.3">
      <c r="A18" s="4">
        <v>14</v>
      </c>
      <c r="C18" s="4" t="e">
        <f>VLOOKUP(Tableau1616[[#This Row],[Nom Prénom]],'LISTE NOMS ET CLUBS'!A:B,2,0)</f>
        <v>#N/A</v>
      </c>
      <c r="G18" s="4">
        <v>14</v>
      </c>
      <c r="H18" s="4"/>
      <c r="I18" s="4" t="e">
        <f>VLOOKUP(Tableau13717[[#This Row],[Nom Prénom]],'LISTE NOMS ET CLUBS'!A:B,2,0)</f>
        <v>#N/A</v>
      </c>
      <c r="J18" s="8"/>
      <c r="K18" s="4"/>
    </row>
    <row r="19" spans="1:11" x14ac:dyDescent="0.3">
      <c r="A19" s="4">
        <v>15</v>
      </c>
      <c r="C19" s="4" t="e">
        <f>VLOOKUP(Tableau1616[[#This Row],[Nom Prénom]],'LISTE NOMS ET CLUBS'!A:B,2,0)</f>
        <v>#N/A</v>
      </c>
      <c r="G19" s="4">
        <v>15</v>
      </c>
      <c r="H19" s="4"/>
      <c r="I19" s="4" t="e">
        <f>VLOOKUP(Tableau13717[[#This Row],[Nom Prénom]],'LISTE NOMS ET CLUBS'!A:B,2,0)</f>
        <v>#N/A</v>
      </c>
      <c r="J19" s="8"/>
      <c r="K19" s="4"/>
    </row>
    <row r="20" spans="1:11" x14ac:dyDescent="0.3">
      <c r="A20" s="4">
        <v>16</v>
      </c>
      <c r="C20" s="4" t="e">
        <f>VLOOKUP(Tableau1616[[#This Row],[Nom Prénom]],'LISTE NOMS ET CLUBS'!A:B,2,0)</f>
        <v>#N/A</v>
      </c>
      <c r="G20" s="4">
        <v>16</v>
      </c>
      <c r="H20" s="4"/>
      <c r="I20" s="4" t="e">
        <f>VLOOKUP(Tableau13717[[#This Row],[Nom Prénom]],'LISTE NOMS ET CLUBS'!A:B,2,0)</f>
        <v>#N/A</v>
      </c>
      <c r="J20" s="8"/>
      <c r="K20" s="4"/>
    </row>
    <row r="21" spans="1:11" x14ac:dyDescent="0.3">
      <c r="A21" s="4">
        <v>17</v>
      </c>
      <c r="C21" s="4" t="e">
        <f>VLOOKUP(Tableau1616[[#This Row],[Nom Prénom]],'LISTE NOMS ET CLUBS'!A:B,2,0)</f>
        <v>#N/A</v>
      </c>
      <c r="G21" s="4">
        <v>17</v>
      </c>
      <c r="H21" s="4"/>
      <c r="I21" s="4" t="e">
        <f>VLOOKUP(Tableau13717[[#This Row],[Nom Prénom]],'LISTE NOMS ET CLUBS'!A:B,2,0)</f>
        <v>#N/A</v>
      </c>
      <c r="J21" s="8"/>
      <c r="K21" s="4"/>
    </row>
    <row r="22" spans="1:11" x14ac:dyDescent="0.3">
      <c r="A22" s="4">
        <v>18</v>
      </c>
      <c r="C22" s="4" t="e">
        <f>VLOOKUP(Tableau1616[[#This Row],[Nom Prénom]],'LISTE NOMS ET CLUBS'!A:B,2,0)</f>
        <v>#N/A</v>
      </c>
      <c r="G22" s="4">
        <v>18</v>
      </c>
      <c r="H22" s="4"/>
      <c r="I22" s="4" t="e">
        <f>VLOOKUP(Tableau13717[[#This Row],[Nom Prénom]],'LISTE NOMS ET CLUBS'!A:B,2,0)</f>
        <v>#N/A</v>
      </c>
      <c r="J22" s="8"/>
      <c r="K22" s="4"/>
    </row>
    <row r="23" spans="1:11" x14ac:dyDescent="0.3">
      <c r="A23" s="4">
        <v>19</v>
      </c>
      <c r="C23" s="4" t="e">
        <f>VLOOKUP(Tableau1616[[#This Row],[Nom Prénom]],'LISTE NOMS ET CLUBS'!A:B,2,0)</f>
        <v>#N/A</v>
      </c>
      <c r="G23" s="4">
        <v>19</v>
      </c>
      <c r="H23" s="4"/>
      <c r="I23" s="4" t="e">
        <f>VLOOKUP(Tableau13717[[#This Row],[Nom Prénom]],'LISTE NOMS ET CLUBS'!A:B,2,0)</f>
        <v>#N/A</v>
      </c>
      <c r="J23" s="8"/>
      <c r="K23" s="4"/>
    </row>
    <row r="24" spans="1:11" x14ac:dyDescent="0.3">
      <c r="A24" s="4">
        <v>20</v>
      </c>
      <c r="C24" s="4" t="e">
        <f>VLOOKUP(Tableau1616[[#This Row],[Nom Prénom]],'LISTE NOMS ET CLUBS'!A:B,2,0)</f>
        <v>#N/A</v>
      </c>
      <c r="G24" s="4">
        <v>20</v>
      </c>
      <c r="H24" s="4"/>
      <c r="I24" s="4" t="e">
        <f>VLOOKUP(Tableau13717[[#This Row],[Nom Prénom]],'LISTE NOMS ET CLUBS'!A:B,2,0)</f>
        <v>#N/A</v>
      </c>
      <c r="J24" s="8"/>
      <c r="K24" s="4"/>
    </row>
    <row r="25" spans="1:11" x14ac:dyDescent="0.3">
      <c r="A25" s="4">
        <v>21</v>
      </c>
      <c r="C25" s="4" t="e">
        <f>VLOOKUP(Tableau1616[[#This Row],[Nom Prénom]],'LISTE NOMS ET CLUBS'!A:B,2,0)</f>
        <v>#N/A</v>
      </c>
      <c r="G25" s="4">
        <v>21</v>
      </c>
      <c r="H25" s="4"/>
      <c r="I25" s="4" t="e">
        <f>VLOOKUP(Tableau13717[[#This Row],[Nom Prénom]],'LISTE NOMS ET CLUBS'!A:B,2,0)</f>
        <v>#N/A</v>
      </c>
      <c r="J25" s="8"/>
      <c r="K25" s="4"/>
    </row>
    <row r="26" spans="1:11" x14ac:dyDescent="0.3">
      <c r="A26" s="4">
        <v>22</v>
      </c>
      <c r="C26" s="4" t="e">
        <f>VLOOKUP(Tableau1616[[#This Row],[Nom Prénom]],'LISTE NOMS ET CLUBS'!A:B,2,0)</f>
        <v>#N/A</v>
      </c>
      <c r="G26" s="4">
        <v>22</v>
      </c>
      <c r="H26" s="4"/>
      <c r="I26" s="4" t="e">
        <f>VLOOKUP(Tableau13717[[#This Row],[Nom Prénom]],'LISTE NOMS ET CLUBS'!A:B,2,0)</f>
        <v>#N/A</v>
      </c>
      <c r="J26" s="8"/>
      <c r="K26" s="4"/>
    </row>
    <row r="27" spans="1:11" x14ac:dyDescent="0.3">
      <c r="A27" s="4">
        <v>23</v>
      </c>
      <c r="C27" s="4" t="e">
        <f>VLOOKUP(Tableau1616[[#This Row],[Nom Prénom]],'LISTE NOMS ET CLUBS'!A:B,2,0)</f>
        <v>#N/A</v>
      </c>
      <c r="G27" s="4">
        <v>23</v>
      </c>
      <c r="H27" s="4"/>
      <c r="I27" s="4" t="e">
        <f>VLOOKUP(Tableau13717[[#This Row],[Nom Prénom]],'LISTE NOMS ET CLUBS'!A:B,2,0)</f>
        <v>#N/A</v>
      </c>
      <c r="J27" s="8"/>
      <c r="K27" s="4"/>
    </row>
    <row r="28" spans="1:11" x14ac:dyDescent="0.3">
      <c r="A28" s="4">
        <v>24</v>
      </c>
      <c r="C28" s="4" t="e">
        <f>VLOOKUP(Tableau1616[[#This Row],[Nom Prénom]],'LISTE NOMS ET CLUBS'!A:B,2,0)</f>
        <v>#N/A</v>
      </c>
      <c r="G28" s="4">
        <v>24</v>
      </c>
      <c r="H28" s="4"/>
      <c r="I28" s="4" t="e">
        <f>VLOOKUP(Tableau13717[[#This Row],[Nom Prénom]],'LISTE NOMS ET CLUBS'!A:B,2,0)</f>
        <v>#N/A</v>
      </c>
      <c r="J28" s="8"/>
      <c r="K28" s="4"/>
    </row>
    <row r="29" spans="1:11" x14ac:dyDescent="0.3">
      <c r="A29" s="4">
        <v>25</v>
      </c>
      <c r="C29" s="4" t="e">
        <f>VLOOKUP(Tableau1616[[#This Row],[Nom Prénom]],'LISTE NOMS ET CLUBS'!A:B,2,0)</f>
        <v>#N/A</v>
      </c>
      <c r="G29" s="4">
        <v>25</v>
      </c>
      <c r="H29" s="4"/>
      <c r="I29" s="4" t="e">
        <f>VLOOKUP(Tableau13717[[#This Row],[Nom Prénom]],'LISTE NOMS ET CLUBS'!A:B,2,0)</f>
        <v>#N/A</v>
      </c>
      <c r="J29" s="8"/>
      <c r="K29" s="4"/>
    </row>
    <row r="32" spans="1:11" ht="15.6" x14ac:dyDescent="0.3">
      <c r="A32" s="10"/>
      <c r="B32" s="10"/>
      <c r="C32" s="10" t="s">
        <v>24</v>
      </c>
      <c r="D32" s="12"/>
      <c r="E32" s="10"/>
      <c r="G32" s="11"/>
      <c r="H32" s="11"/>
      <c r="I32" s="11" t="s">
        <v>25</v>
      </c>
      <c r="J32" s="13"/>
      <c r="K32" s="11"/>
    </row>
    <row r="33" spans="1:11" ht="15" x14ac:dyDescent="0.3">
      <c r="A33" s="2"/>
      <c r="B33" s="2"/>
      <c r="C33" s="2" t="s">
        <v>13</v>
      </c>
      <c r="D33" s="6"/>
      <c r="E33" s="2"/>
      <c r="G33" s="2"/>
      <c r="H33" s="2"/>
      <c r="I33" s="2" t="s">
        <v>13</v>
      </c>
      <c r="J33" s="6"/>
      <c r="K33" s="2"/>
    </row>
    <row r="34" spans="1:11" ht="15" x14ac:dyDescent="0.3">
      <c r="A34" s="3"/>
      <c r="B34" s="3"/>
      <c r="C34" s="3" t="s">
        <v>2</v>
      </c>
      <c r="D34" s="7"/>
      <c r="E34" s="1"/>
      <c r="G34" s="3"/>
      <c r="H34" s="3"/>
      <c r="I34" s="3" t="s">
        <v>2</v>
      </c>
      <c r="J34" s="7"/>
      <c r="K34" s="1"/>
    </row>
    <row r="35" spans="1:11" x14ac:dyDescent="0.3">
      <c r="A35" s="4" t="s">
        <v>3</v>
      </c>
      <c r="B35" s="4" t="s">
        <v>4</v>
      </c>
      <c r="C35" s="4" t="s">
        <v>5</v>
      </c>
      <c r="D35" s="8" t="s">
        <v>6</v>
      </c>
      <c r="E35" s="4" t="s">
        <v>7</v>
      </c>
      <c r="G35" s="4" t="s">
        <v>3</v>
      </c>
      <c r="H35" s="4" t="s">
        <v>4</v>
      </c>
      <c r="I35" s="4" t="s">
        <v>5</v>
      </c>
      <c r="J35" s="8" t="s">
        <v>6</v>
      </c>
      <c r="K35" s="4" t="s">
        <v>7</v>
      </c>
    </row>
    <row r="36" spans="1:11" x14ac:dyDescent="0.3">
      <c r="A36" s="4">
        <v>4</v>
      </c>
      <c r="B36" s="4" t="s">
        <v>57</v>
      </c>
      <c r="C36" s="4" t="str">
        <f>VLOOKUP(Tableau14818[[#This Row],[Nom Prénom]],'LISTE NOMS ET CLUBS'!A:B,2,0)</f>
        <v>Les Avenières</v>
      </c>
      <c r="D36" s="8" t="s">
        <v>238</v>
      </c>
      <c r="E36" s="4" t="s">
        <v>46</v>
      </c>
      <c r="G36" s="4">
        <v>1</v>
      </c>
      <c r="H36" s="4" t="s">
        <v>130</v>
      </c>
      <c r="I36" s="4" t="str">
        <f>VLOOKUP(Tableau135919[[#This Row],[Nom Prénom]],'LISTE NOMS ET CLUBS'!A:B,2,0)</f>
        <v>Pont de Beauvoisin</v>
      </c>
      <c r="J36" s="8" t="s">
        <v>270</v>
      </c>
      <c r="K36" s="4" t="s">
        <v>46</v>
      </c>
    </row>
    <row r="37" spans="1:11" x14ac:dyDescent="0.3">
      <c r="A37" s="4">
        <v>3</v>
      </c>
      <c r="B37" s="4" t="s">
        <v>55</v>
      </c>
      <c r="C37" s="4" t="str">
        <f>VLOOKUP(Tableau14818[[#This Row],[Nom Prénom]],'LISTE NOMS ET CLUBS'!A:B,2,0)</f>
        <v>Les Avenières</v>
      </c>
      <c r="D37" s="8" t="s">
        <v>239</v>
      </c>
      <c r="E37" s="4" t="s">
        <v>47</v>
      </c>
      <c r="G37" s="4">
        <v>2</v>
      </c>
      <c r="H37" s="4" t="s">
        <v>75</v>
      </c>
      <c r="I37" s="4" t="str">
        <f>VLOOKUP(Tableau135919[[#This Row],[Nom Prénom]],'LISTE NOMS ET CLUBS'!A:B,2,0)</f>
        <v>Entre Deux Guiers</v>
      </c>
      <c r="J37" s="8" t="s">
        <v>271</v>
      </c>
      <c r="K37" s="4" t="s">
        <v>47</v>
      </c>
    </row>
    <row r="38" spans="1:11" x14ac:dyDescent="0.3">
      <c r="A38" s="4">
        <v>7</v>
      </c>
      <c r="B38" s="4" t="s">
        <v>82</v>
      </c>
      <c r="C38" s="4" t="str">
        <f>VLOOKUP(Tableau14818[[#This Row],[Nom Prénom]],'LISTE NOMS ET CLUBS'!A:B,2,0)</f>
        <v>Entre Deux Guiers</v>
      </c>
      <c r="D38" s="8" t="s">
        <v>244</v>
      </c>
      <c r="E38" s="4" t="s">
        <v>48</v>
      </c>
      <c r="G38" s="4">
        <v>3</v>
      </c>
      <c r="H38" s="4" t="s">
        <v>73</v>
      </c>
      <c r="I38" s="4" t="str">
        <f>VLOOKUP(Tableau135919[[#This Row],[Nom Prénom]],'LISTE NOMS ET CLUBS'!A:B,2,0)</f>
        <v>Entre Deux Guiers</v>
      </c>
      <c r="J38" s="8" t="s">
        <v>272</v>
      </c>
      <c r="K38" s="4" t="s">
        <v>48</v>
      </c>
    </row>
    <row r="39" spans="1:11" x14ac:dyDescent="0.3">
      <c r="A39" s="4">
        <v>1</v>
      </c>
      <c r="B39" s="4" t="s">
        <v>50</v>
      </c>
      <c r="C39" s="4" t="str">
        <f>VLOOKUP(Tableau14818[[#This Row],[Nom Prénom]],'LISTE NOMS ET CLUBS'!A:B,2,0)</f>
        <v>Les Avenières</v>
      </c>
      <c r="D39" s="8" t="s">
        <v>240</v>
      </c>
      <c r="E39" s="4" t="s">
        <v>48</v>
      </c>
      <c r="G39" s="4">
        <v>4</v>
      </c>
      <c r="H39" s="4" t="s">
        <v>116</v>
      </c>
      <c r="I39" s="4" t="str">
        <f>VLOOKUP(Tableau135919[[#This Row],[Nom Prénom]],'LISTE NOMS ET CLUBS'!A:B,2,0)</f>
        <v>St Geoire en Valdaine</v>
      </c>
      <c r="J39" s="8" t="s">
        <v>273</v>
      </c>
      <c r="K39" s="4" t="s">
        <v>48</v>
      </c>
    </row>
    <row r="40" spans="1:11" x14ac:dyDescent="0.3">
      <c r="A40" s="4">
        <v>6</v>
      </c>
      <c r="B40" s="4" t="s">
        <v>60</v>
      </c>
      <c r="C40" s="4" t="str">
        <f>VLOOKUP(Tableau14818[[#This Row],[Nom Prénom]],'LISTE NOMS ET CLUBS'!A:B,2,0)</f>
        <v>Les Avenières</v>
      </c>
      <c r="D40" s="8" t="s">
        <v>241</v>
      </c>
      <c r="E40" s="4" t="s">
        <v>48</v>
      </c>
      <c r="G40" s="4">
        <v>5</v>
      </c>
      <c r="H40" s="4" t="s">
        <v>100</v>
      </c>
      <c r="I40" s="4" t="str">
        <f>VLOOKUP(Tableau135919[[#This Row],[Nom Prénom]],'LISTE NOMS ET CLUBS'!A:B,2,0)</f>
        <v>St Geoire en Valdaine</v>
      </c>
      <c r="J40" s="8" t="s">
        <v>274</v>
      </c>
      <c r="K40" s="4" t="s">
        <v>48</v>
      </c>
    </row>
    <row r="41" spans="1:11" x14ac:dyDescent="0.3">
      <c r="A41" s="4">
        <v>5</v>
      </c>
      <c r="B41" s="4" t="s">
        <v>59</v>
      </c>
      <c r="C41" s="4" t="str">
        <f>VLOOKUP(Tableau14818[[#This Row],[Nom Prénom]],'LISTE NOMS ET CLUBS'!A:B,2,0)</f>
        <v>Les Avenières</v>
      </c>
      <c r="D41" s="8" t="s">
        <v>242</v>
      </c>
      <c r="E41" s="4" t="s">
        <v>48</v>
      </c>
      <c r="G41" s="4">
        <v>6</v>
      </c>
      <c r="H41" s="4" t="s">
        <v>101</v>
      </c>
      <c r="I41" s="4" t="str">
        <f>VLOOKUP(Tableau135919[[#This Row],[Nom Prénom]],'LISTE NOMS ET CLUBS'!A:B,2,0)</f>
        <v>St Geoire en Valdaine</v>
      </c>
      <c r="J41" s="8" t="s">
        <v>275</v>
      </c>
      <c r="K41" s="4" t="s">
        <v>48</v>
      </c>
    </row>
    <row r="42" spans="1:11" x14ac:dyDescent="0.3">
      <c r="A42" s="4">
        <v>8</v>
      </c>
      <c r="B42" s="4" t="s">
        <v>99</v>
      </c>
      <c r="C42" s="4" t="str">
        <f>VLOOKUP(Tableau14818[[#This Row],[Nom Prénom]],'LISTE NOMS ET CLUBS'!A:B,2,0)</f>
        <v>St Geoire en Valdaine</v>
      </c>
      <c r="D42" s="8" t="s">
        <v>245</v>
      </c>
      <c r="E42" s="4" t="s">
        <v>48</v>
      </c>
      <c r="G42" s="4">
        <v>7</v>
      </c>
      <c r="H42" s="4"/>
      <c r="I42" s="4" t="e">
        <f>VLOOKUP(Tableau135919[[#This Row],[Nom Prénom]],'LISTE NOMS ET CLUBS'!A:B,2,0)</f>
        <v>#N/A</v>
      </c>
      <c r="J42" s="8"/>
      <c r="K42" s="4"/>
    </row>
    <row r="43" spans="1:11" x14ac:dyDescent="0.3">
      <c r="A43" s="4">
        <v>9</v>
      </c>
      <c r="B43" s="4" t="s">
        <v>80</v>
      </c>
      <c r="C43" s="4" t="str">
        <f>VLOOKUP(Tableau14818[[#This Row],[Nom Prénom]],'LISTE NOMS ET CLUBS'!A:B,2,0)</f>
        <v>Entre Deux Guiers</v>
      </c>
      <c r="D43" s="8" t="s">
        <v>246</v>
      </c>
      <c r="E43" s="4" t="s">
        <v>48</v>
      </c>
      <c r="G43" s="4">
        <v>8</v>
      </c>
      <c r="H43" s="4"/>
      <c r="I43" s="4" t="e">
        <f>VLOOKUP(Tableau135919[[#This Row],[Nom Prénom]],'LISTE NOMS ET CLUBS'!A:B,2,0)</f>
        <v>#N/A</v>
      </c>
      <c r="J43" s="8"/>
      <c r="K43" s="4"/>
    </row>
    <row r="44" spans="1:11" x14ac:dyDescent="0.3">
      <c r="A44" s="4">
        <v>2</v>
      </c>
      <c r="B44" s="4" t="s">
        <v>52</v>
      </c>
      <c r="C44" s="4" t="str">
        <f>VLOOKUP(Tableau14818[[#This Row],[Nom Prénom]],'LISTE NOMS ET CLUBS'!A:B,2,0)</f>
        <v>Les Avenières</v>
      </c>
      <c r="D44" s="8" t="s">
        <v>243</v>
      </c>
      <c r="G44" s="4">
        <v>9</v>
      </c>
      <c r="H44" s="4"/>
      <c r="I44" s="4" t="e">
        <f>VLOOKUP(Tableau135919[[#This Row],[Nom Prénom]],'LISTE NOMS ET CLUBS'!A:B,2,0)</f>
        <v>#N/A</v>
      </c>
      <c r="J44" s="8"/>
      <c r="K44" s="4"/>
    </row>
    <row r="45" spans="1:11" x14ac:dyDescent="0.3">
      <c r="A45" s="4">
        <v>10</v>
      </c>
      <c r="B45" s="4" t="s">
        <v>120</v>
      </c>
      <c r="C45" s="4" t="str">
        <f>VLOOKUP(Tableau14818[[#This Row],[Nom Prénom]],'LISTE NOMS ET CLUBS'!A:B,2,0)</f>
        <v>St Geoire en Valdaine</v>
      </c>
      <c r="D45" s="8" t="s">
        <v>247</v>
      </c>
      <c r="G45" s="4">
        <v>10</v>
      </c>
      <c r="H45" s="4"/>
      <c r="I45" s="4" t="e">
        <f>VLOOKUP(Tableau135919[[#This Row],[Nom Prénom]],'LISTE NOMS ET CLUBS'!A:B,2,0)</f>
        <v>#N/A</v>
      </c>
      <c r="J45" s="8"/>
      <c r="K45" s="4"/>
    </row>
    <row r="46" spans="1:11" x14ac:dyDescent="0.3">
      <c r="A46" s="4">
        <v>11</v>
      </c>
      <c r="B46" s="4" t="s">
        <v>98</v>
      </c>
      <c r="C46" s="4" t="str">
        <f>VLOOKUP(Tableau14818[[#This Row],[Nom Prénom]],'LISTE NOMS ET CLUBS'!A:B,2,0)</f>
        <v>St Geoire en Valdaine</v>
      </c>
      <c r="D46" s="8" t="s">
        <v>248</v>
      </c>
      <c r="G46" s="4">
        <v>11</v>
      </c>
      <c r="H46" s="4"/>
      <c r="I46" s="4" t="e">
        <f>VLOOKUP(Tableau135919[[#This Row],[Nom Prénom]],'LISTE NOMS ET CLUBS'!A:B,2,0)</f>
        <v>#N/A</v>
      </c>
      <c r="J46" s="8"/>
      <c r="K46" s="4"/>
    </row>
    <row r="47" spans="1:11" x14ac:dyDescent="0.3">
      <c r="A47" s="4">
        <v>12</v>
      </c>
      <c r="C47" s="4" t="e">
        <f>VLOOKUP(Tableau14818[[#This Row],[Nom Prénom]],'LISTE NOMS ET CLUBS'!A:B,2,0)</f>
        <v>#N/A</v>
      </c>
      <c r="G47" s="4">
        <v>12</v>
      </c>
      <c r="H47" s="4"/>
      <c r="I47" s="4" t="e">
        <f>VLOOKUP(Tableau135919[[#This Row],[Nom Prénom]],'LISTE NOMS ET CLUBS'!A:B,2,0)</f>
        <v>#N/A</v>
      </c>
      <c r="J47" s="8"/>
      <c r="K47" s="4"/>
    </row>
    <row r="48" spans="1:11" x14ac:dyDescent="0.3">
      <c r="A48" s="4">
        <v>13</v>
      </c>
      <c r="C48" s="4" t="e">
        <f>VLOOKUP(Tableau14818[[#This Row],[Nom Prénom]],'LISTE NOMS ET CLUBS'!A:B,2,0)</f>
        <v>#N/A</v>
      </c>
      <c r="G48" s="4">
        <v>13</v>
      </c>
      <c r="H48" s="4"/>
      <c r="I48" s="4" t="e">
        <f>VLOOKUP(Tableau135919[[#This Row],[Nom Prénom]],'LISTE NOMS ET CLUBS'!A:B,2,0)</f>
        <v>#N/A</v>
      </c>
      <c r="J48" s="8"/>
      <c r="K48" s="4"/>
    </row>
    <row r="49" spans="1:11" x14ac:dyDescent="0.3">
      <c r="A49" s="4">
        <v>14</v>
      </c>
      <c r="C49" s="4" t="e">
        <f>VLOOKUP(Tableau14818[[#This Row],[Nom Prénom]],'LISTE NOMS ET CLUBS'!A:B,2,0)</f>
        <v>#N/A</v>
      </c>
      <c r="G49" s="4">
        <v>14</v>
      </c>
      <c r="H49" s="4"/>
      <c r="I49" s="4" t="e">
        <f>VLOOKUP(Tableau135919[[#This Row],[Nom Prénom]],'LISTE NOMS ET CLUBS'!A:B,2,0)</f>
        <v>#N/A</v>
      </c>
      <c r="J49" s="8"/>
      <c r="K49" s="4"/>
    </row>
    <row r="50" spans="1:11" x14ac:dyDescent="0.3">
      <c r="A50" s="4">
        <v>15</v>
      </c>
      <c r="C50" s="4" t="e">
        <f>VLOOKUP(Tableau14818[[#This Row],[Nom Prénom]],'LISTE NOMS ET CLUBS'!A:B,2,0)</f>
        <v>#N/A</v>
      </c>
      <c r="G50" s="4">
        <v>15</v>
      </c>
      <c r="H50" s="4"/>
      <c r="I50" s="4" t="e">
        <f>VLOOKUP(Tableau135919[[#This Row],[Nom Prénom]],'LISTE NOMS ET CLUBS'!A:B,2,0)</f>
        <v>#N/A</v>
      </c>
      <c r="J50" s="8"/>
      <c r="K50" s="4"/>
    </row>
    <row r="51" spans="1:11" x14ac:dyDescent="0.3">
      <c r="A51" s="4">
        <v>16</v>
      </c>
      <c r="C51" s="4" t="e">
        <f>VLOOKUP(Tableau14818[[#This Row],[Nom Prénom]],'LISTE NOMS ET CLUBS'!A:B,2,0)</f>
        <v>#N/A</v>
      </c>
      <c r="G51" s="4">
        <v>16</v>
      </c>
      <c r="H51" s="4"/>
      <c r="I51" s="4" t="e">
        <f>VLOOKUP(Tableau135919[[#This Row],[Nom Prénom]],'LISTE NOMS ET CLUBS'!A:B,2,0)</f>
        <v>#N/A</v>
      </c>
      <c r="J51" s="8"/>
      <c r="K51" s="4"/>
    </row>
    <row r="52" spans="1:11" x14ac:dyDescent="0.3">
      <c r="A52" s="4">
        <v>17</v>
      </c>
      <c r="C52" s="4" t="e">
        <f>VLOOKUP(Tableau14818[[#This Row],[Nom Prénom]],'LISTE NOMS ET CLUBS'!A:B,2,0)</f>
        <v>#N/A</v>
      </c>
      <c r="G52" s="4">
        <v>17</v>
      </c>
      <c r="H52" s="4"/>
      <c r="I52" s="4" t="e">
        <f>VLOOKUP(Tableau135919[[#This Row],[Nom Prénom]],'LISTE NOMS ET CLUBS'!A:B,2,0)</f>
        <v>#N/A</v>
      </c>
      <c r="J52" s="8"/>
      <c r="K52" s="4"/>
    </row>
    <row r="53" spans="1:11" x14ac:dyDescent="0.3">
      <c r="A53" s="4">
        <v>18</v>
      </c>
      <c r="C53" s="4" t="e">
        <f>VLOOKUP(Tableau14818[[#This Row],[Nom Prénom]],'LISTE NOMS ET CLUBS'!A:B,2,0)</f>
        <v>#N/A</v>
      </c>
      <c r="G53" s="4">
        <v>18</v>
      </c>
      <c r="H53" s="4"/>
      <c r="I53" s="4" t="e">
        <f>VLOOKUP(Tableau135919[[#This Row],[Nom Prénom]],'LISTE NOMS ET CLUBS'!A:B,2,0)</f>
        <v>#N/A</v>
      </c>
      <c r="J53" s="8"/>
      <c r="K53" s="4"/>
    </row>
    <row r="54" spans="1:11" x14ac:dyDescent="0.3">
      <c r="A54" s="4">
        <v>19</v>
      </c>
      <c r="C54" s="4" t="e">
        <f>VLOOKUP(Tableau14818[[#This Row],[Nom Prénom]],'LISTE NOMS ET CLUBS'!A:B,2,0)</f>
        <v>#N/A</v>
      </c>
      <c r="G54" s="4">
        <v>19</v>
      </c>
      <c r="H54" s="4"/>
      <c r="I54" s="4" t="e">
        <f>VLOOKUP(Tableau135919[[#This Row],[Nom Prénom]],'LISTE NOMS ET CLUBS'!A:B,2,0)</f>
        <v>#N/A</v>
      </c>
      <c r="J54" s="8"/>
      <c r="K54" s="4"/>
    </row>
    <row r="55" spans="1:11" x14ac:dyDescent="0.3">
      <c r="A55" s="4">
        <v>20</v>
      </c>
      <c r="C55" s="4" t="e">
        <f>VLOOKUP(Tableau14818[[#This Row],[Nom Prénom]],'LISTE NOMS ET CLUBS'!A:B,2,0)</f>
        <v>#N/A</v>
      </c>
      <c r="G55" s="4">
        <v>20</v>
      </c>
      <c r="H55" s="4"/>
      <c r="I55" s="4" t="e">
        <f>VLOOKUP(Tableau135919[[#This Row],[Nom Prénom]],'LISTE NOMS ET CLUBS'!A:B,2,0)</f>
        <v>#N/A</v>
      </c>
      <c r="J55" s="8"/>
      <c r="K55" s="4"/>
    </row>
    <row r="56" spans="1:11" x14ac:dyDescent="0.3">
      <c r="A56" s="4">
        <v>21</v>
      </c>
      <c r="C56" s="4" t="e">
        <f>VLOOKUP(Tableau14818[[#This Row],[Nom Prénom]],'LISTE NOMS ET CLUBS'!A:B,2,0)</f>
        <v>#N/A</v>
      </c>
      <c r="G56" s="4">
        <v>21</v>
      </c>
      <c r="H56" s="4"/>
      <c r="I56" s="4" t="e">
        <f>VLOOKUP(Tableau135919[[#This Row],[Nom Prénom]],'LISTE NOMS ET CLUBS'!A:B,2,0)</f>
        <v>#N/A</v>
      </c>
      <c r="J56" s="8"/>
      <c r="K56" s="4"/>
    </row>
    <row r="57" spans="1:11" x14ac:dyDescent="0.3">
      <c r="A57" s="4">
        <v>22</v>
      </c>
      <c r="C57" s="4" t="e">
        <f>VLOOKUP(Tableau14818[[#This Row],[Nom Prénom]],'LISTE NOMS ET CLUBS'!A:B,2,0)</f>
        <v>#N/A</v>
      </c>
      <c r="G57" s="4">
        <v>22</v>
      </c>
      <c r="H57" s="4"/>
      <c r="I57" s="4" t="e">
        <f>VLOOKUP(Tableau135919[[#This Row],[Nom Prénom]],'LISTE NOMS ET CLUBS'!A:B,2,0)</f>
        <v>#N/A</v>
      </c>
      <c r="J57" s="8"/>
      <c r="K57" s="4"/>
    </row>
    <row r="58" spans="1:11" x14ac:dyDescent="0.3">
      <c r="A58" s="4">
        <v>23</v>
      </c>
      <c r="C58" s="4" t="e">
        <f>VLOOKUP(Tableau14818[[#This Row],[Nom Prénom]],'LISTE NOMS ET CLUBS'!A:B,2,0)</f>
        <v>#N/A</v>
      </c>
      <c r="G58" s="4">
        <v>23</v>
      </c>
      <c r="H58" s="4"/>
      <c r="I58" s="4" t="e">
        <f>VLOOKUP(Tableau135919[[#This Row],[Nom Prénom]],'LISTE NOMS ET CLUBS'!A:B,2,0)</f>
        <v>#N/A</v>
      </c>
      <c r="J58" s="8"/>
      <c r="K58" s="4"/>
    </row>
    <row r="59" spans="1:11" x14ac:dyDescent="0.3">
      <c r="A59" s="4">
        <v>24</v>
      </c>
      <c r="C59" s="4" t="e">
        <f>VLOOKUP(Tableau14818[[#This Row],[Nom Prénom]],'LISTE NOMS ET CLUBS'!A:B,2,0)</f>
        <v>#N/A</v>
      </c>
      <c r="G59" s="4">
        <v>24</v>
      </c>
      <c r="H59" s="4"/>
      <c r="I59" s="4" t="e">
        <f>VLOOKUP(Tableau135919[[#This Row],[Nom Prénom]],'LISTE NOMS ET CLUBS'!A:B,2,0)</f>
        <v>#N/A</v>
      </c>
      <c r="J59" s="8"/>
      <c r="K59" s="4"/>
    </row>
    <row r="60" spans="1:11" x14ac:dyDescent="0.3">
      <c r="A60" s="4">
        <v>25</v>
      </c>
      <c r="C60" s="4" t="e">
        <f>VLOOKUP(Tableau14818[[#This Row],[Nom Prénom]],'LISTE NOMS ET CLUBS'!A:B,2,0)</f>
        <v>#N/A</v>
      </c>
      <c r="G60" s="4">
        <v>25</v>
      </c>
      <c r="H60" s="4"/>
      <c r="I60" s="4" t="e">
        <f>VLOOKUP(Tableau135919[[#This Row],[Nom Prénom]],'LISTE NOMS ET CLUBS'!A:B,2,0)</f>
        <v>#N/A</v>
      </c>
      <c r="J60" s="8"/>
      <c r="K60" s="4"/>
    </row>
    <row r="64" spans="1:11" ht="15.6" x14ac:dyDescent="0.3">
      <c r="A64" s="10"/>
      <c r="B64" s="10"/>
      <c r="C64" s="10" t="s">
        <v>24</v>
      </c>
      <c r="D64" s="12"/>
      <c r="E64" s="10"/>
      <c r="G64" s="11"/>
      <c r="H64" s="11"/>
      <c r="I64" s="11" t="s">
        <v>25</v>
      </c>
      <c r="J64" s="13"/>
      <c r="K64" s="11"/>
    </row>
    <row r="65" spans="1:11" ht="15" x14ac:dyDescent="0.3">
      <c r="A65" s="2"/>
      <c r="B65" s="2"/>
      <c r="C65" s="2" t="s">
        <v>14</v>
      </c>
      <c r="D65" s="6"/>
      <c r="E65" s="2"/>
      <c r="G65" s="2"/>
      <c r="H65" s="2"/>
      <c r="I65" s="2" t="s">
        <v>14</v>
      </c>
      <c r="J65" s="6"/>
      <c r="K65" s="2"/>
    </row>
    <row r="66" spans="1:11" ht="15" x14ac:dyDescent="0.3">
      <c r="A66" s="3"/>
      <c r="B66" s="3"/>
      <c r="C66" s="3" t="s">
        <v>2</v>
      </c>
      <c r="D66" s="7"/>
      <c r="E66" s="1"/>
      <c r="G66" s="3"/>
      <c r="H66" s="3"/>
      <c r="I66" s="3" t="s">
        <v>2</v>
      </c>
      <c r="J66" s="7"/>
      <c r="K66" s="1"/>
    </row>
    <row r="67" spans="1:11" x14ac:dyDescent="0.3">
      <c r="A67" s="4" t="s">
        <v>3</v>
      </c>
      <c r="B67" s="4" t="s">
        <v>4</v>
      </c>
      <c r="C67" s="4" t="s">
        <v>5</v>
      </c>
      <c r="D67" s="8" t="s">
        <v>6</v>
      </c>
      <c r="E67" s="4" t="s">
        <v>7</v>
      </c>
      <c r="G67" s="4" t="s">
        <v>3</v>
      </c>
      <c r="H67" s="4" t="s">
        <v>4</v>
      </c>
      <c r="I67" s="4" t="s">
        <v>5</v>
      </c>
      <c r="J67" s="8" t="s">
        <v>6</v>
      </c>
      <c r="K67" s="4" t="s">
        <v>7</v>
      </c>
    </row>
    <row r="68" spans="1:11" x14ac:dyDescent="0.3">
      <c r="A68" s="4">
        <v>3</v>
      </c>
      <c r="B68" s="4" t="s">
        <v>57</v>
      </c>
      <c r="C68" s="4" t="str">
        <f>VLOOKUP(Tableau1481020[[#This Row],[Nom Prénom]],'LISTE NOMS ET CLUBS'!A:B,2,0)</f>
        <v>Les Avenières</v>
      </c>
      <c r="D68" s="8" t="s">
        <v>249</v>
      </c>
      <c r="E68" s="4" t="s">
        <v>46</v>
      </c>
      <c r="G68" s="4">
        <v>1</v>
      </c>
      <c r="H68" s="4" t="s">
        <v>19</v>
      </c>
      <c r="I68" s="4" t="str">
        <f>VLOOKUP(Tableau13591121[[#This Row],[Nom Prénom]],'LISTE NOMS ET CLUBS'!A:B,2,0)</f>
        <v>Les Avenières</v>
      </c>
      <c r="J68" s="8" t="s">
        <v>279</v>
      </c>
      <c r="K68" s="4" t="s">
        <v>46</v>
      </c>
    </row>
    <row r="69" spans="1:11" x14ac:dyDescent="0.3">
      <c r="A69" s="4">
        <v>4</v>
      </c>
      <c r="B69" s="4" t="s">
        <v>59</v>
      </c>
      <c r="C69" s="4" t="str">
        <f>VLOOKUP(Tableau1481020[[#This Row],[Nom Prénom]],'LISTE NOMS ET CLUBS'!A:B,2,0)</f>
        <v>Les Avenières</v>
      </c>
      <c r="D69" s="8" t="s">
        <v>250</v>
      </c>
      <c r="E69" s="4" t="s">
        <v>47</v>
      </c>
      <c r="G69" s="4">
        <v>2</v>
      </c>
      <c r="H69" s="4" t="s">
        <v>115</v>
      </c>
      <c r="I69" s="4" t="str">
        <f>VLOOKUP(Tableau13591121[[#This Row],[Nom Prénom]],'LISTE NOMS ET CLUBS'!A:B,2,0)</f>
        <v>St Geoire en Valdaine</v>
      </c>
      <c r="J69" s="8" t="s">
        <v>276</v>
      </c>
      <c r="K69" s="4" t="s">
        <v>47</v>
      </c>
    </row>
    <row r="70" spans="1:11" x14ac:dyDescent="0.3">
      <c r="A70" s="4">
        <v>6</v>
      </c>
      <c r="B70" s="4" t="s">
        <v>82</v>
      </c>
      <c r="C70" s="4" t="str">
        <f>VLOOKUP(Tableau1481020[[#This Row],[Nom Prénom]],'LISTE NOMS ET CLUBS'!A:B,2,0)</f>
        <v>Entre Deux Guiers</v>
      </c>
      <c r="D70" s="8" t="s">
        <v>251</v>
      </c>
      <c r="E70" s="4" t="s">
        <v>48</v>
      </c>
      <c r="G70" s="4">
        <v>3</v>
      </c>
      <c r="H70" s="4" t="s">
        <v>75</v>
      </c>
      <c r="I70" s="4" t="str">
        <f>VLOOKUP(Tableau13591121[[#This Row],[Nom Prénom]],'LISTE NOMS ET CLUBS'!A:B,2,0)</f>
        <v>Entre Deux Guiers</v>
      </c>
      <c r="J70" s="8" t="s">
        <v>277</v>
      </c>
      <c r="K70" s="4" t="s">
        <v>48</v>
      </c>
    </row>
    <row r="71" spans="1:11" x14ac:dyDescent="0.3">
      <c r="A71" s="4">
        <v>7</v>
      </c>
      <c r="B71" s="4" t="s">
        <v>104</v>
      </c>
      <c r="C71" s="4" t="str">
        <f>VLOOKUP(Tableau1481020[[#This Row],[Nom Prénom]],'LISTE NOMS ET CLUBS'!A:B,2,0)</f>
        <v>St Geoire en Valdaine</v>
      </c>
      <c r="D71" s="8" t="s">
        <v>252</v>
      </c>
      <c r="E71" s="4" t="s">
        <v>48</v>
      </c>
      <c r="G71" s="4">
        <v>4</v>
      </c>
      <c r="H71" s="4" t="s">
        <v>73</v>
      </c>
      <c r="I71" s="4" t="str">
        <f>VLOOKUP(Tableau13591121[[#This Row],[Nom Prénom]],'LISTE NOMS ET CLUBS'!A:B,2,0)</f>
        <v>Entre Deux Guiers</v>
      </c>
      <c r="J71" s="8" t="s">
        <v>278</v>
      </c>
      <c r="K71" s="4" t="s">
        <v>48</v>
      </c>
    </row>
    <row r="72" spans="1:11" x14ac:dyDescent="0.3">
      <c r="A72" s="4">
        <v>2</v>
      </c>
      <c r="B72" s="4" t="s">
        <v>55</v>
      </c>
      <c r="C72" s="4" t="str">
        <f>VLOOKUP(Tableau1481020[[#This Row],[Nom Prénom]],'LISTE NOMS ET CLUBS'!A:B,2,0)</f>
        <v>Les Avenières</v>
      </c>
      <c r="D72" s="8" t="s">
        <v>253</v>
      </c>
      <c r="E72" s="4" t="s">
        <v>48</v>
      </c>
      <c r="G72" s="4">
        <v>5</v>
      </c>
      <c r="H72" s="4" t="s">
        <v>100</v>
      </c>
      <c r="I72" s="4" t="str">
        <f>VLOOKUP(Tableau13591121[[#This Row],[Nom Prénom]],'LISTE NOMS ET CLUBS'!A:B,2,0)</f>
        <v>St Geoire en Valdaine</v>
      </c>
      <c r="J72" s="8" t="s">
        <v>280</v>
      </c>
      <c r="K72" s="4" t="s">
        <v>48</v>
      </c>
    </row>
    <row r="73" spans="1:11" x14ac:dyDescent="0.3">
      <c r="A73" s="4">
        <v>5</v>
      </c>
      <c r="B73" s="4" t="s">
        <v>60</v>
      </c>
      <c r="C73" s="4" t="str">
        <f>VLOOKUP(Tableau1481020[[#This Row],[Nom Prénom]],'LISTE NOMS ET CLUBS'!A:B,2,0)</f>
        <v>Les Avenières</v>
      </c>
      <c r="D73" s="8" t="s">
        <v>254</v>
      </c>
      <c r="E73" s="4" t="s">
        <v>48</v>
      </c>
      <c r="G73" s="4">
        <v>6</v>
      </c>
      <c r="H73" s="4"/>
      <c r="I73" s="4" t="e">
        <f>VLOOKUP(Tableau13591121[[#This Row],[Nom Prénom]],'LISTE NOMS ET CLUBS'!A:B,2,0)</f>
        <v>#N/A</v>
      </c>
      <c r="J73" s="8"/>
      <c r="K73" s="4"/>
    </row>
    <row r="74" spans="1:11" x14ac:dyDescent="0.3">
      <c r="A74" s="4">
        <v>8</v>
      </c>
      <c r="B74" s="4" t="s">
        <v>80</v>
      </c>
      <c r="C74" s="4" t="str">
        <f>VLOOKUP(Tableau1481020[[#This Row],[Nom Prénom]],'LISTE NOMS ET CLUBS'!A:B,2,0)</f>
        <v>Entre Deux Guiers</v>
      </c>
      <c r="D74" s="8" t="s">
        <v>255</v>
      </c>
      <c r="E74" s="4" t="s">
        <v>48</v>
      </c>
      <c r="G74" s="4">
        <v>7</v>
      </c>
      <c r="H74" s="4"/>
      <c r="I74" s="4" t="e">
        <f>VLOOKUP(Tableau13591121[[#This Row],[Nom Prénom]],'LISTE NOMS ET CLUBS'!A:B,2,0)</f>
        <v>#N/A</v>
      </c>
      <c r="J74" s="8"/>
      <c r="K74" s="4"/>
    </row>
    <row r="75" spans="1:11" x14ac:dyDescent="0.3">
      <c r="A75" s="4">
        <v>1</v>
      </c>
      <c r="B75" s="4" t="s">
        <v>50</v>
      </c>
      <c r="C75" s="4" t="str">
        <f>VLOOKUP(Tableau1481020[[#This Row],[Nom Prénom]],'LISTE NOMS ET CLUBS'!A:B,2,0)</f>
        <v>Les Avenières</v>
      </c>
      <c r="D75" s="8" t="s">
        <v>256</v>
      </c>
      <c r="E75" s="4" t="s">
        <v>48</v>
      </c>
      <c r="G75" s="4">
        <v>8</v>
      </c>
      <c r="H75" s="4"/>
      <c r="I75" s="4" t="e">
        <f>VLOOKUP(Tableau13591121[[#This Row],[Nom Prénom]],'LISTE NOMS ET CLUBS'!A:B,2,0)</f>
        <v>#N/A</v>
      </c>
      <c r="J75" s="8"/>
      <c r="K75" s="4"/>
    </row>
    <row r="76" spans="1:11" x14ac:dyDescent="0.3">
      <c r="A76" s="4">
        <v>9</v>
      </c>
      <c r="C76" s="4" t="e">
        <f>VLOOKUP(Tableau1481020[[#This Row],[Nom Prénom]],'LISTE NOMS ET CLUBS'!A:B,2,0)</f>
        <v>#N/A</v>
      </c>
      <c r="G76" s="4">
        <v>9</v>
      </c>
      <c r="H76" s="4"/>
      <c r="I76" s="4" t="e">
        <f>VLOOKUP(Tableau13591121[[#This Row],[Nom Prénom]],'LISTE NOMS ET CLUBS'!A:B,2,0)</f>
        <v>#N/A</v>
      </c>
      <c r="J76" s="8"/>
      <c r="K76" s="4"/>
    </row>
    <row r="77" spans="1:11" x14ac:dyDescent="0.3">
      <c r="A77" s="4">
        <v>10</v>
      </c>
      <c r="C77" s="4" t="e">
        <f>VLOOKUP(Tableau1481020[[#This Row],[Nom Prénom]],'LISTE NOMS ET CLUBS'!A:B,2,0)</f>
        <v>#N/A</v>
      </c>
      <c r="G77" s="4">
        <v>10</v>
      </c>
      <c r="H77" s="4"/>
      <c r="I77" s="4" t="e">
        <f>VLOOKUP(Tableau13591121[[#This Row],[Nom Prénom]],'LISTE NOMS ET CLUBS'!A:B,2,0)</f>
        <v>#N/A</v>
      </c>
      <c r="J77" s="8"/>
      <c r="K77" s="4"/>
    </row>
    <row r="78" spans="1:11" x14ac:dyDescent="0.3">
      <c r="A78" s="4">
        <v>11</v>
      </c>
      <c r="C78" s="4" t="e">
        <f>VLOOKUP(Tableau1481020[[#This Row],[Nom Prénom]],'LISTE NOMS ET CLUBS'!A:B,2,0)</f>
        <v>#N/A</v>
      </c>
      <c r="G78" s="4">
        <v>11</v>
      </c>
      <c r="H78" s="4"/>
      <c r="I78" s="4" t="e">
        <f>VLOOKUP(Tableau13591121[[#This Row],[Nom Prénom]],'LISTE NOMS ET CLUBS'!A:B,2,0)</f>
        <v>#N/A</v>
      </c>
      <c r="J78" s="8"/>
      <c r="K78" s="4"/>
    </row>
    <row r="79" spans="1:11" x14ac:dyDescent="0.3">
      <c r="A79" s="4">
        <v>12</v>
      </c>
      <c r="C79" s="4" t="e">
        <f>VLOOKUP(Tableau1481020[[#This Row],[Nom Prénom]],'LISTE NOMS ET CLUBS'!A:B,2,0)</f>
        <v>#N/A</v>
      </c>
      <c r="G79" s="4">
        <v>12</v>
      </c>
      <c r="H79" s="4"/>
      <c r="I79" s="4" t="e">
        <f>VLOOKUP(Tableau13591121[[#This Row],[Nom Prénom]],'LISTE NOMS ET CLUBS'!A:B,2,0)</f>
        <v>#N/A</v>
      </c>
      <c r="J79" s="8"/>
      <c r="K79" s="4"/>
    </row>
    <row r="80" spans="1:11" x14ac:dyDescent="0.3">
      <c r="A80" s="4">
        <v>13</v>
      </c>
      <c r="C80" s="4" t="e">
        <f>VLOOKUP(Tableau1481020[[#This Row],[Nom Prénom]],'LISTE NOMS ET CLUBS'!A:B,2,0)</f>
        <v>#N/A</v>
      </c>
      <c r="G80" s="4">
        <v>13</v>
      </c>
      <c r="H80" s="4"/>
      <c r="I80" s="4" t="e">
        <f>VLOOKUP(Tableau13591121[[#This Row],[Nom Prénom]],'LISTE NOMS ET CLUBS'!A:B,2,0)</f>
        <v>#N/A</v>
      </c>
      <c r="J80" s="8"/>
      <c r="K80" s="4"/>
    </row>
    <row r="81" spans="1:11" x14ac:dyDescent="0.3">
      <c r="A81" s="4">
        <v>14</v>
      </c>
      <c r="C81" s="4" t="e">
        <f>VLOOKUP(Tableau1481020[[#This Row],[Nom Prénom]],'LISTE NOMS ET CLUBS'!A:B,2,0)</f>
        <v>#N/A</v>
      </c>
      <c r="G81" s="4">
        <v>14</v>
      </c>
      <c r="H81" s="4"/>
      <c r="I81" s="4" t="e">
        <f>VLOOKUP(Tableau13591121[[#This Row],[Nom Prénom]],'LISTE NOMS ET CLUBS'!A:B,2,0)</f>
        <v>#N/A</v>
      </c>
      <c r="J81" s="8"/>
      <c r="K81" s="4"/>
    </row>
    <row r="82" spans="1:11" x14ac:dyDescent="0.3">
      <c r="A82" s="4">
        <v>15</v>
      </c>
      <c r="C82" s="4" t="e">
        <f>VLOOKUP(Tableau1481020[[#This Row],[Nom Prénom]],'LISTE NOMS ET CLUBS'!A:B,2,0)</f>
        <v>#N/A</v>
      </c>
      <c r="G82" s="4">
        <v>15</v>
      </c>
      <c r="H82" s="4"/>
      <c r="I82" s="4" t="e">
        <f>VLOOKUP(Tableau13591121[[#This Row],[Nom Prénom]],'LISTE NOMS ET CLUBS'!A:B,2,0)</f>
        <v>#N/A</v>
      </c>
      <c r="J82" s="8"/>
      <c r="K82" s="4"/>
    </row>
    <row r="83" spans="1:11" x14ac:dyDescent="0.3">
      <c r="A83" s="4">
        <v>16</v>
      </c>
      <c r="C83" s="4" t="e">
        <f>VLOOKUP(Tableau1481020[[#This Row],[Nom Prénom]],'LISTE NOMS ET CLUBS'!A:B,2,0)</f>
        <v>#N/A</v>
      </c>
      <c r="G83" s="4">
        <v>16</v>
      </c>
      <c r="H83" s="4"/>
      <c r="I83" s="4" t="e">
        <f>VLOOKUP(Tableau13591121[[#This Row],[Nom Prénom]],'LISTE NOMS ET CLUBS'!A:B,2,0)</f>
        <v>#N/A</v>
      </c>
      <c r="J83" s="8"/>
      <c r="K83" s="4"/>
    </row>
    <row r="84" spans="1:11" x14ac:dyDescent="0.3">
      <c r="A84" s="4">
        <v>17</v>
      </c>
      <c r="C84" s="4" t="e">
        <f>VLOOKUP(Tableau1481020[[#This Row],[Nom Prénom]],'LISTE NOMS ET CLUBS'!A:B,2,0)</f>
        <v>#N/A</v>
      </c>
      <c r="G84" s="4">
        <v>17</v>
      </c>
      <c r="H84" s="4"/>
      <c r="I84" s="4" t="e">
        <f>VLOOKUP(Tableau13591121[[#This Row],[Nom Prénom]],'LISTE NOMS ET CLUBS'!A:B,2,0)</f>
        <v>#N/A</v>
      </c>
      <c r="J84" s="8"/>
      <c r="K84" s="4"/>
    </row>
    <row r="85" spans="1:11" x14ac:dyDescent="0.3">
      <c r="A85" s="4">
        <v>18</v>
      </c>
      <c r="C85" s="4" t="e">
        <f>VLOOKUP(Tableau1481020[[#This Row],[Nom Prénom]],'LISTE NOMS ET CLUBS'!A:B,2,0)</f>
        <v>#N/A</v>
      </c>
      <c r="G85" s="4">
        <v>18</v>
      </c>
      <c r="H85" s="4"/>
      <c r="I85" s="4" t="e">
        <f>VLOOKUP(Tableau13591121[[#This Row],[Nom Prénom]],'LISTE NOMS ET CLUBS'!A:B,2,0)</f>
        <v>#N/A</v>
      </c>
      <c r="J85" s="8"/>
      <c r="K85" s="4"/>
    </row>
    <row r="86" spans="1:11" x14ac:dyDescent="0.3">
      <c r="A86" s="4">
        <v>19</v>
      </c>
      <c r="C86" s="4" t="e">
        <f>VLOOKUP(Tableau1481020[[#This Row],[Nom Prénom]],'LISTE NOMS ET CLUBS'!A:B,2,0)</f>
        <v>#N/A</v>
      </c>
      <c r="G86" s="4">
        <v>19</v>
      </c>
      <c r="H86" s="4"/>
      <c r="I86" s="4" t="e">
        <f>VLOOKUP(Tableau13591121[[#This Row],[Nom Prénom]],'LISTE NOMS ET CLUBS'!A:B,2,0)</f>
        <v>#N/A</v>
      </c>
      <c r="J86" s="8"/>
      <c r="K86" s="4"/>
    </row>
    <row r="87" spans="1:11" x14ac:dyDescent="0.3">
      <c r="A87" s="4">
        <v>20</v>
      </c>
      <c r="C87" s="4" t="e">
        <f>VLOOKUP(Tableau1481020[[#This Row],[Nom Prénom]],'LISTE NOMS ET CLUBS'!A:B,2,0)</f>
        <v>#N/A</v>
      </c>
      <c r="G87" s="4">
        <v>20</v>
      </c>
      <c r="H87" s="4"/>
      <c r="I87" s="4" t="e">
        <f>VLOOKUP(Tableau13591121[[#This Row],[Nom Prénom]],'LISTE NOMS ET CLUBS'!A:B,2,0)</f>
        <v>#N/A</v>
      </c>
      <c r="J87" s="8"/>
      <c r="K87" s="4"/>
    </row>
    <row r="88" spans="1:11" x14ac:dyDescent="0.3">
      <c r="A88" s="4">
        <v>21</v>
      </c>
      <c r="C88" s="4" t="e">
        <f>VLOOKUP(Tableau1481020[[#This Row],[Nom Prénom]],'LISTE NOMS ET CLUBS'!A:B,2,0)</f>
        <v>#N/A</v>
      </c>
      <c r="G88" s="4">
        <v>21</v>
      </c>
      <c r="H88" s="4"/>
      <c r="I88" s="4" t="e">
        <f>VLOOKUP(Tableau13591121[[#This Row],[Nom Prénom]],'LISTE NOMS ET CLUBS'!A:B,2,0)</f>
        <v>#N/A</v>
      </c>
      <c r="J88" s="8"/>
      <c r="K88" s="4"/>
    </row>
    <row r="89" spans="1:11" x14ac:dyDescent="0.3">
      <c r="A89" s="4">
        <v>22</v>
      </c>
      <c r="C89" s="4" t="e">
        <f>VLOOKUP(Tableau1481020[[#This Row],[Nom Prénom]],'LISTE NOMS ET CLUBS'!A:B,2,0)</f>
        <v>#N/A</v>
      </c>
      <c r="G89" s="4">
        <v>22</v>
      </c>
      <c r="H89" s="4"/>
      <c r="I89" s="4" t="e">
        <f>VLOOKUP(Tableau13591121[[#This Row],[Nom Prénom]],'LISTE NOMS ET CLUBS'!A:B,2,0)</f>
        <v>#N/A</v>
      </c>
      <c r="J89" s="8"/>
      <c r="K89" s="4"/>
    </row>
    <row r="90" spans="1:11" x14ac:dyDescent="0.3">
      <c r="A90" s="4">
        <v>23</v>
      </c>
      <c r="C90" s="4" t="e">
        <f>VLOOKUP(Tableau1481020[[#This Row],[Nom Prénom]],'LISTE NOMS ET CLUBS'!A:B,2,0)</f>
        <v>#N/A</v>
      </c>
      <c r="G90" s="4">
        <v>23</v>
      </c>
      <c r="H90" s="4"/>
      <c r="I90" s="4" t="e">
        <f>VLOOKUP(Tableau13591121[[#This Row],[Nom Prénom]],'LISTE NOMS ET CLUBS'!A:B,2,0)</f>
        <v>#N/A</v>
      </c>
      <c r="J90" s="8"/>
      <c r="K90" s="4"/>
    </row>
    <row r="91" spans="1:11" x14ac:dyDescent="0.3">
      <c r="A91" s="4">
        <v>24</v>
      </c>
      <c r="C91" s="4" t="e">
        <f>VLOOKUP(Tableau1481020[[#This Row],[Nom Prénom]],'LISTE NOMS ET CLUBS'!A:B,2,0)</f>
        <v>#N/A</v>
      </c>
      <c r="G91" s="4">
        <v>24</v>
      </c>
      <c r="H91" s="4"/>
      <c r="I91" s="4" t="e">
        <f>VLOOKUP(Tableau13591121[[#This Row],[Nom Prénom]],'LISTE NOMS ET CLUBS'!A:B,2,0)</f>
        <v>#N/A</v>
      </c>
      <c r="J91" s="8"/>
      <c r="K91" s="4"/>
    </row>
    <row r="92" spans="1:11" x14ac:dyDescent="0.3">
      <c r="A92" s="4">
        <v>25</v>
      </c>
      <c r="C92" s="4" t="e">
        <f>VLOOKUP(Tableau1481020[[#This Row],[Nom Prénom]],'LISTE NOMS ET CLUBS'!A:B,2,0)</f>
        <v>#N/A</v>
      </c>
      <c r="G92" s="4">
        <v>25</v>
      </c>
      <c r="H92" s="4"/>
      <c r="I92" s="4" t="e">
        <f>VLOOKUP(Tableau13591121[[#This Row],[Nom Prénom]],'LISTE NOMS ET CLUBS'!A:B,2,0)</f>
        <v>#N/A</v>
      </c>
      <c r="J92" s="8"/>
      <c r="K92" s="4"/>
    </row>
    <row r="96" spans="1:11" ht="15.6" x14ac:dyDescent="0.3">
      <c r="A96" s="10"/>
      <c r="B96" s="10"/>
      <c r="C96" s="10" t="s">
        <v>24</v>
      </c>
      <c r="D96" s="12"/>
      <c r="E96" s="10"/>
      <c r="G96" s="11"/>
      <c r="H96" s="11"/>
      <c r="I96" s="11" t="s">
        <v>25</v>
      </c>
      <c r="J96" s="13"/>
      <c r="K96" s="11"/>
    </row>
    <row r="97" spans="1:11" ht="15" x14ac:dyDescent="0.3">
      <c r="A97" s="2"/>
      <c r="B97" s="2"/>
      <c r="C97" s="2" t="s">
        <v>15</v>
      </c>
      <c r="D97" s="6"/>
      <c r="E97" s="2"/>
      <c r="G97" s="2"/>
      <c r="H97" s="2"/>
      <c r="I97" s="2" t="s">
        <v>15</v>
      </c>
      <c r="J97" s="6"/>
      <c r="K97" s="2"/>
    </row>
    <row r="98" spans="1:11" ht="15" x14ac:dyDescent="0.3">
      <c r="A98" s="3"/>
      <c r="B98" s="3"/>
      <c r="C98" s="3" t="s">
        <v>2</v>
      </c>
      <c r="D98" s="7"/>
      <c r="E98" s="1"/>
      <c r="G98" s="3"/>
      <c r="H98" s="3"/>
      <c r="I98" s="3" t="s">
        <v>2</v>
      </c>
      <c r="J98" s="7"/>
      <c r="K98" s="1"/>
    </row>
    <row r="99" spans="1:11" x14ac:dyDescent="0.3">
      <c r="A99" s="4" t="s">
        <v>3</v>
      </c>
      <c r="B99" s="4" t="s">
        <v>4</v>
      </c>
      <c r="C99" s="4" t="s">
        <v>5</v>
      </c>
      <c r="D99" s="8" t="s">
        <v>6</v>
      </c>
      <c r="E99" s="4" t="s">
        <v>7</v>
      </c>
      <c r="G99" s="4" t="s">
        <v>3</v>
      </c>
      <c r="H99" s="4" t="s">
        <v>4</v>
      </c>
      <c r="I99" s="4" t="s">
        <v>5</v>
      </c>
      <c r="J99" s="8" t="s">
        <v>6</v>
      </c>
      <c r="K99" s="4" t="s">
        <v>7</v>
      </c>
    </row>
    <row r="100" spans="1:11" x14ac:dyDescent="0.3">
      <c r="A100" s="4">
        <v>2</v>
      </c>
      <c r="B100" s="4" t="s">
        <v>57</v>
      </c>
      <c r="C100" s="4" t="str">
        <f>VLOOKUP(Tableau148101222[[#This Row],[Nom Prénom]],'LISTE NOMS ET CLUBS'!A:B,2,0)</f>
        <v>Les Avenières</v>
      </c>
      <c r="D100" s="8" t="s">
        <v>257</v>
      </c>
      <c r="E100" s="4" t="s">
        <v>46</v>
      </c>
      <c r="G100" s="4">
        <v>1</v>
      </c>
      <c r="H100" s="4" t="s">
        <v>73</v>
      </c>
      <c r="I100" s="4" t="str">
        <f>VLOOKUP(Tableau1359111323[[#This Row],[Nom Prénom]],'LISTE NOMS ET CLUBS'!A:B,2,0)</f>
        <v>Entre Deux Guiers</v>
      </c>
      <c r="J100" s="8" t="s">
        <v>281</v>
      </c>
      <c r="K100" s="4" t="s">
        <v>46</v>
      </c>
    </row>
    <row r="101" spans="1:11" x14ac:dyDescent="0.3">
      <c r="A101" s="4">
        <v>3</v>
      </c>
      <c r="B101" s="4" t="s">
        <v>82</v>
      </c>
      <c r="C101" s="4" t="str">
        <f>VLOOKUP(Tableau148101222[[#This Row],[Nom Prénom]],'LISTE NOMS ET CLUBS'!A:B,2,0)</f>
        <v>Entre Deux Guiers</v>
      </c>
      <c r="D101" s="8" t="s">
        <v>258</v>
      </c>
      <c r="E101" s="4" t="s">
        <v>47</v>
      </c>
      <c r="G101" s="4">
        <v>2</v>
      </c>
      <c r="H101" s="4" t="s">
        <v>130</v>
      </c>
      <c r="I101" s="4" t="str">
        <f>VLOOKUP(Tableau1359111323[[#This Row],[Nom Prénom]],'LISTE NOMS ET CLUBS'!A:B,2,0)</f>
        <v>Pont de Beauvoisin</v>
      </c>
      <c r="J101" s="8" t="s">
        <v>282</v>
      </c>
      <c r="K101" s="4" t="s">
        <v>47</v>
      </c>
    </row>
    <row r="102" spans="1:11" x14ac:dyDescent="0.3">
      <c r="A102" s="4">
        <v>11</v>
      </c>
      <c r="B102" s="4" t="s">
        <v>119</v>
      </c>
      <c r="C102" s="4" t="str">
        <f>VLOOKUP(Tableau148101222[[#This Row],[Nom Prénom]],'LISTE NOMS ET CLUBS'!A:B,2,0)</f>
        <v>St Geoire en Valdaine</v>
      </c>
      <c r="D102" s="8" t="s">
        <v>259</v>
      </c>
      <c r="E102" s="4" t="s">
        <v>48</v>
      </c>
      <c r="G102" s="4">
        <v>3</v>
      </c>
      <c r="H102" s="4" t="s">
        <v>115</v>
      </c>
      <c r="I102" s="4" t="str">
        <f>VLOOKUP(Tableau1359111323[[#This Row],[Nom Prénom]],'LISTE NOMS ET CLUBS'!A:B,2,0)</f>
        <v>St Geoire en Valdaine</v>
      </c>
      <c r="J102" s="8" t="s">
        <v>283</v>
      </c>
      <c r="K102" s="4" t="s">
        <v>48</v>
      </c>
    </row>
    <row r="103" spans="1:11" x14ac:dyDescent="0.3">
      <c r="A103" s="4">
        <v>4</v>
      </c>
      <c r="B103" s="4" t="s">
        <v>55</v>
      </c>
      <c r="C103" s="4" t="str">
        <f>VLOOKUP(Tableau148101222[[#This Row],[Nom Prénom]],'LISTE NOMS ET CLUBS'!A:B,2,0)</f>
        <v>Les Avenières</v>
      </c>
      <c r="D103" s="8" t="s">
        <v>260</v>
      </c>
      <c r="E103" s="4" t="s">
        <v>48</v>
      </c>
      <c r="G103" s="4">
        <v>4</v>
      </c>
      <c r="H103" s="4" t="s">
        <v>19</v>
      </c>
      <c r="I103" s="4" t="str">
        <f>VLOOKUP(Tableau1359111323[[#This Row],[Nom Prénom]],'LISTE NOMS ET CLUBS'!A:B,2,0)</f>
        <v>Les Avenières</v>
      </c>
      <c r="J103" s="8" t="s">
        <v>284</v>
      </c>
      <c r="K103" s="4" t="s">
        <v>48</v>
      </c>
    </row>
    <row r="104" spans="1:11" x14ac:dyDescent="0.3">
      <c r="A104" s="4">
        <v>5</v>
      </c>
      <c r="B104" s="4" t="s">
        <v>59</v>
      </c>
      <c r="C104" s="4" t="str">
        <f>VLOOKUP(Tableau148101222[[#This Row],[Nom Prénom]],'LISTE NOMS ET CLUBS'!A:B,2,0)</f>
        <v>Les Avenières</v>
      </c>
      <c r="D104" s="8" t="s">
        <v>261</v>
      </c>
      <c r="E104" s="4" t="s">
        <v>48</v>
      </c>
      <c r="G104" s="4">
        <v>5</v>
      </c>
      <c r="H104" s="4" t="s">
        <v>176</v>
      </c>
      <c r="I104" s="4" t="str">
        <f>VLOOKUP(Tableau1359111323[[#This Row],[Nom Prénom]],'LISTE NOMS ET CLUBS'!A:B,2,0)</f>
        <v>St Geoire en Valdaine</v>
      </c>
      <c r="J104" s="8" t="s">
        <v>250</v>
      </c>
      <c r="K104" s="4" t="s">
        <v>48</v>
      </c>
    </row>
    <row r="105" spans="1:11" x14ac:dyDescent="0.3">
      <c r="A105" s="4">
        <v>6</v>
      </c>
      <c r="B105" s="4" t="s">
        <v>60</v>
      </c>
      <c r="C105" s="4" t="str">
        <f>VLOOKUP(Tableau148101222[[#This Row],[Nom Prénom]],'LISTE NOMS ET CLUBS'!A:B,2,0)</f>
        <v>Les Avenières</v>
      </c>
      <c r="D105" s="8" t="s">
        <v>262</v>
      </c>
      <c r="E105" s="4" t="s">
        <v>48</v>
      </c>
      <c r="G105" s="4">
        <v>6</v>
      </c>
      <c r="H105" s="4" t="s">
        <v>75</v>
      </c>
      <c r="I105" s="4" t="str">
        <f>VLOOKUP(Tableau1359111323[[#This Row],[Nom Prénom]],'LISTE NOMS ET CLUBS'!A:B,2,0)</f>
        <v>Entre Deux Guiers</v>
      </c>
      <c r="J105" s="8" t="s">
        <v>285</v>
      </c>
      <c r="K105" s="4" t="s">
        <v>48</v>
      </c>
    </row>
    <row r="106" spans="1:11" x14ac:dyDescent="0.3">
      <c r="A106" s="4">
        <v>12</v>
      </c>
      <c r="B106" s="4" t="s">
        <v>99</v>
      </c>
      <c r="C106" s="4" t="str">
        <f>VLOOKUP(Tableau148101222[[#This Row],[Nom Prénom]],'LISTE NOMS ET CLUBS'!A:B,2,0)</f>
        <v>St Geoire en Valdaine</v>
      </c>
      <c r="D106" s="8" t="s">
        <v>263</v>
      </c>
      <c r="E106" s="4" t="s">
        <v>48</v>
      </c>
      <c r="G106" s="4">
        <v>7</v>
      </c>
      <c r="H106" s="4" t="s">
        <v>100</v>
      </c>
      <c r="I106" s="4" t="str">
        <f>VLOOKUP(Tableau1359111323[[#This Row],[Nom Prénom]],'LISTE NOMS ET CLUBS'!A:B,2,0)</f>
        <v>St Geoire en Valdaine</v>
      </c>
      <c r="J106" s="8" t="s">
        <v>286</v>
      </c>
      <c r="K106" s="4" t="s">
        <v>48</v>
      </c>
    </row>
    <row r="107" spans="1:11" x14ac:dyDescent="0.3">
      <c r="A107" s="4">
        <v>8</v>
      </c>
      <c r="B107" s="4" t="s">
        <v>80</v>
      </c>
      <c r="C107" s="4" t="str">
        <f>VLOOKUP(Tableau148101222[[#This Row],[Nom Prénom]],'LISTE NOMS ET CLUBS'!A:B,2,0)</f>
        <v>Entre Deux Guiers</v>
      </c>
      <c r="D107" s="8" t="s">
        <v>264</v>
      </c>
      <c r="E107" s="4" t="s">
        <v>48</v>
      </c>
      <c r="G107" s="4">
        <v>8</v>
      </c>
      <c r="H107" s="4" t="s">
        <v>116</v>
      </c>
      <c r="I107" s="4" t="str">
        <f>VLOOKUP(Tableau1359111323[[#This Row],[Nom Prénom]],'LISTE NOMS ET CLUBS'!A:B,2,0)</f>
        <v>St Geoire en Valdaine</v>
      </c>
      <c r="J107" s="8" t="s">
        <v>287</v>
      </c>
      <c r="K107" s="4" t="s">
        <v>48</v>
      </c>
    </row>
    <row r="108" spans="1:11" x14ac:dyDescent="0.3">
      <c r="A108" s="4">
        <v>1</v>
      </c>
      <c r="B108" s="4" t="s">
        <v>50</v>
      </c>
      <c r="C108" s="4" t="str">
        <f>VLOOKUP(Tableau148101222[[#This Row],[Nom Prénom]],'LISTE NOMS ET CLUBS'!A:B,2,0)</f>
        <v>Les Avenières</v>
      </c>
      <c r="D108" s="8" t="s">
        <v>265</v>
      </c>
      <c r="G108" s="4">
        <v>9</v>
      </c>
      <c r="H108" s="4" t="s">
        <v>181</v>
      </c>
      <c r="I108" s="4" t="str">
        <f>VLOOKUP(Tableau1359111323[[#This Row],[Nom Prénom]],'LISTE NOMS ET CLUBS'!A:B,2,0)</f>
        <v>Entre Deux Guiers</v>
      </c>
      <c r="J108" s="8" t="s">
        <v>288</v>
      </c>
      <c r="K108" s="4"/>
    </row>
    <row r="109" spans="1:11" x14ac:dyDescent="0.3">
      <c r="A109" s="4">
        <v>13</v>
      </c>
      <c r="B109" s="4" t="s">
        <v>52</v>
      </c>
      <c r="C109" s="4" t="str">
        <f>VLOOKUP(Tableau148101222[[#This Row],[Nom Prénom]],'LISTE NOMS ET CLUBS'!A:B,2,0)</f>
        <v>Les Avenières</v>
      </c>
      <c r="D109" s="8" t="s">
        <v>266</v>
      </c>
      <c r="G109" s="4">
        <v>10</v>
      </c>
      <c r="H109" s="4" t="s">
        <v>135</v>
      </c>
      <c r="I109" s="4" t="str">
        <f>VLOOKUP(Tableau1359111323[[#This Row],[Nom Prénom]],'LISTE NOMS ET CLUBS'!A:B,2,0)</f>
        <v>Pont de Beauvoisin</v>
      </c>
      <c r="J109" s="8" t="s">
        <v>289</v>
      </c>
      <c r="K109" s="4"/>
    </row>
    <row r="110" spans="1:11" x14ac:dyDescent="0.3">
      <c r="A110" s="4">
        <v>14</v>
      </c>
      <c r="B110" s="4" t="s">
        <v>118</v>
      </c>
      <c r="C110" s="4" t="str">
        <f>VLOOKUP(Tableau148101222[[#This Row],[Nom Prénom]],'LISTE NOMS ET CLUBS'!A:B,2,0)</f>
        <v>St Geoire en Valdaine</v>
      </c>
      <c r="D110" s="8" t="s">
        <v>267</v>
      </c>
      <c r="G110" s="4">
        <v>11</v>
      </c>
      <c r="H110" s="4" t="s">
        <v>91</v>
      </c>
      <c r="I110" s="4" t="str">
        <f>VLOOKUP(Tableau1359111323[[#This Row],[Nom Prénom]],'LISTE NOMS ET CLUBS'!A:B,2,0)</f>
        <v>Entre Deux Guiers</v>
      </c>
      <c r="J110" s="8" t="s">
        <v>290</v>
      </c>
      <c r="K110" s="4"/>
    </row>
    <row r="111" spans="1:11" x14ac:dyDescent="0.3">
      <c r="A111" s="4">
        <v>15</v>
      </c>
      <c r="B111" s="4" t="s">
        <v>98</v>
      </c>
      <c r="C111" s="4" t="str">
        <f>VLOOKUP(Tableau148101222[[#This Row],[Nom Prénom]],'LISTE NOMS ET CLUBS'!A:B,2,0)</f>
        <v>St Geoire en Valdaine</v>
      </c>
      <c r="D111" s="8" t="s">
        <v>268</v>
      </c>
      <c r="G111" s="4">
        <v>12</v>
      </c>
      <c r="H111" s="4" t="s">
        <v>101</v>
      </c>
      <c r="I111" s="4" t="str">
        <f>VLOOKUP(Tableau1359111323[[#This Row],[Nom Prénom]],'LISTE NOMS ET CLUBS'!A:B,2,0)</f>
        <v>St Geoire en Valdaine</v>
      </c>
      <c r="J111" s="8" t="s">
        <v>291</v>
      </c>
      <c r="K111" s="4"/>
    </row>
    <row r="112" spans="1:11" x14ac:dyDescent="0.3">
      <c r="A112" s="4">
        <v>7</v>
      </c>
      <c r="B112" s="4" t="s">
        <v>120</v>
      </c>
      <c r="C112" s="4" t="str">
        <f>VLOOKUP(Tableau148101222[[#This Row],[Nom Prénom]],'LISTE NOMS ET CLUBS'!A:B,2,0)</f>
        <v>St Geoire en Valdaine</v>
      </c>
      <c r="D112" s="8" t="s">
        <v>269</v>
      </c>
      <c r="G112" s="4">
        <v>13</v>
      </c>
      <c r="H112" s="4"/>
      <c r="I112" s="4" t="e">
        <f>VLOOKUP(Tableau1359111323[[#This Row],[Nom Prénom]],'LISTE NOMS ET CLUBS'!A:B,2,0)</f>
        <v>#N/A</v>
      </c>
      <c r="J112" s="8"/>
      <c r="K112" s="4"/>
    </row>
    <row r="113" spans="1:11" x14ac:dyDescent="0.3">
      <c r="A113" s="4">
        <v>16</v>
      </c>
      <c r="C113" s="4" t="e">
        <f>VLOOKUP(Tableau148101222[[#This Row],[Nom Prénom]],'LISTE NOMS ET CLUBS'!A:B,2,0)</f>
        <v>#N/A</v>
      </c>
      <c r="G113" s="4">
        <v>14</v>
      </c>
      <c r="H113" s="4"/>
      <c r="I113" s="4" t="e">
        <f>VLOOKUP(Tableau1359111323[[#This Row],[Nom Prénom]],'LISTE NOMS ET CLUBS'!A:B,2,0)</f>
        <v>#N/A</v>
      </c>
      <c r="J113" s="8"/>
      <c r="K113" s="4"/>
    </row>
    <row r="114" spans="1:11" x14ac:dyDescent="0.3">
      <c r="A114" s="4">
        <v>17</v>
      </c>
      <c r="C114" s="4" t="e">
        <f>VLOOKUP(Tableau148101222[[#This Row],[Nom Prénom]],'LISTE NOMS ET CLUBS'!A:B,2,0)</f>
        <v>#N/A</v>
      </c>
      <c r="G114" s="4">
        <v>15</v>
      </c>
      <c r="H114" s="4"/>
      <c r="I114" s="4" t="e">
        <f>VLOOKUP(Tableau1359111323[[#This Row],[Nom Prénom]],'LISTE NOMS ET CLUBS'!A:B,2,0)</f>
        <v>#N/A</v>
      </c>
      <c r="J114" s="8"/>
      <c r="K114" s="4"/>
    </row>
    <row r="115" spans="1:11" x14ac:dyDescent="0.3">
      <c r="A115" s="4">
        <v>18</v>
      </c>
      <c r="C115" s="4" t="e">
        <f>VLOOKUP(Tableau148101222[[#This Row],[Nom Prénom]],'LISTE NOMS ET CLUBS'!A:B,2,0)</f>
        <v>#N/A</v>
      </c>
      <c r="G115" s="4">
        <v>16</v>
      </c>
      <c r="H115" s="4"/>
      <c r="I115" s="4" t="e">
        <f>VLOOKUP(Tableau1359111323[[#This Row],[Nom Prénom]],'LISTE NOMS ET CLUBS'!A:B,2,0)</f>
        <v>#N/A</v>
      </c>
      <c r="J115" s="8"/>
      <c r="K115" s="4"/>
    </row>
    <row r="116" spans="1:11" x14ac:dyDescent="0.3">
      <c r="A116" s="4">
        <v>19</v>
      </c>
      <c r="C116" s="4" t="e">
        <f>VLOOKUP(Tableau148101222[[#This Row],[Nom Prénom]],'LISTE NOMS ET CLUBS'!A:B,2,0)</f>
        <v>#N/A</v>
      </c>
      <c r="G116" s="4">
        <v>17</v>
      </c>
      <c r="H116" s="4"/>
      <c r="I116" s="4" t="e">
        <f>VLOOKUP(Tableau1359111323[[#This Row],[Nom Prénom]],'LISTE NOMS ET CLUBS'!A:B,2,0)</f>
        <v>#N/A</v>
      </c>
      <c r="J116" s="8"/>
      <c r="K116" s="4"/>
    </row>
    <row r="117" spans="1:11" x14ac:dyDescent="0.3">
      <c r="A117" s="4">
        <v>20</v>
      </c>
      <c r="C117" s="4" t="e">
        <f>VLOOKUP(Tableau148101222[[#This Row],[Nom Prénom]],'LISTE NOMS ET CLUBS'!A:B,2,0)</f>
        <v>#N/A</v>
      </c>
      <c r="G117" s="4">
        <v>18</v>
      </c>
      <c r="H117" s="4"/>
      <c r="I117" s="4" t="e">
        <f>VLOOKUP(Tableau1359111323[[#This Row],[Nom Prénom]],'LISTE NOMS ET CLUBS'!A:B,2,0)</f>
        <v>#N/A</v>
      </c>
      <c r="J117" s="8"/>
      <c r="K117" s="4"/>
    </row>
    <row r="118" spans="1:11" x14ac:dyDescent="0.3">
      <c r="A118" s="4">
        <v>21</v>
      </c>
      <c r="C118" s="4" t="e">
        <f>VLOOKUP(Tableau148101222[[#This Row],[Nom Prénom]],'LISTE NOMS ET CLUBS'!A:B,2,0)</f>
        <v>#N/A</v>
      </c>
      <c r="G118" s="4">
        <v>19</v>
      </c>
      <c r="H118" s="4"/>
      <c r="I118" s="4" t="e">
        <f>VLOOKUP(Tableau1359111323[[#This Row],[Nom Prénom]],'LISTE NOMS ET CLUBS'!A:B,2,0)</f>
        <v>#N/A</v>
      </c>
      <c r="J118" s="8"/>
      <c r="K118" s="4"/>
    </row>
    <row r="119" spans="1:11" x14ac:dyDescent="0.3">
      <c r="A119" s="4">
        <v>22</v>
      </c>
      <c r="C119" s="4" t="e">
        <f>VLOOKUP(Tableau148101222[[#This Row],[Nom Prénom]],'LISTE NOMS ET CLUBS'!A:B,2,0)</f>
        <v>#N/A</v>
      </c>
      <c r="G119" s="4">
        <v>20</v>
      </c>
      <c r="H119" s="4"/>
      <c r="I119" s="4" t="e">
        <f>VLOOKUP(Tableau1359111323[[#This Row],[Nom Prénom]],'LISTE NOMS ET CLUBS'!A:B,2,0)</f>
        <v>#N/A</v>
      </c>
      <c r="J119" s="8"/>
      <c r="K119" s="4"/>
    </row>
    <row r="120" spans="1:11" x14ac:dyDescent="0.3">
      <c r="A120" s="4">
        <v>23</v>
      </c>
      <c r="C120" s="4" t="e">
        <f>VLOOKUP(Tableau148101222[[#This Row],[Nom Prénom]],'LISTE NOMS ET CLUBS'!A:B,2,0)</f>
        <v>#N/A</v>
      </c>
      <c r="G120" s="4">
        <v>21</v>
      </c>
      <c r="H120" s="4"/>
      <c r="I120" s="4" t="e">
        <f>VLOOKUP(Tableau1359111323[[#This Row],[Nom Prénom]],'LISTE NOMS ET CLUBS'!A:B,2,0)</f>
        <v>#N/A</v>
      </c>
      <c r="J120" s="8"/>
      <c r="K120" s="4"/>
    </row>
    <row r="121" spans="1:11" x14ac:dyDescent="0.3">
      <c r="A121" s="4">
        <v>24</v>
      </c>
      <c r="C121" s="4" t="e">
        <f>VLOOKUP(Tableau148101222[[#This Row],[Nom Prénom]],'LISTE NOMS ET CLUBS'!A:B,2,0)</f>
        <v>#N/A</v>
      </c>
      <c r="G121" s="4">
        <v>22</v>
      </c>
      <c r="H121" s="4"/>
      <c r="I121" s="4" t="e">
        <f>VLOOKUP(Tableau1359111323[[#This Row],[Nom Prénom]],'LISTE NOMS ET CLUBS'!A:B,2,0)</f>
        <v>#N/A</v>
      </c>
      <c r="J121" s="8"/>
      <c r="K121" s="4"/>
    </row>
    <row r="122" spans="1:11" x14ac:dyDescent="0.3">
      <c r="A122" s="4">
        <v>25</v>
      </c>
      <c r="C122" s="4" t="e">
        <f>VLOOKUP(Tableau148101222[[#This Row],[Nom Prénom]],'LISTE NOMS ET CLUBS'!A:B,2,0)</f>
        <v>#N/A</v>
      </c>
      <c r="G122" s="4">
        <v>23</v>
      </c>
      <c r="H122" s="4"/>
      <c r="I122" s="4" t="e">
        <f>VLOOKUP(Tableau1359111323[[#This Row],[Nom Prénom]],'LISTE NOMS ET CLUBS'!A:B,2,0)</f>
        <v>#N/A</v>
      </c>
      <c r="J122" s="8"/>
      <c r="K122" s="4"/>
    </row>
    <row r="126" spans="1:11" ht="15.6" x14ac:dyDescent="0.3">
      <c r="A126" s="10"/>
      <c r="B126" s="10"/>
      <c r="C126" s="10" t="s">
        <v>24</v>
      </c>
      <c r="D126" s="12"/>
      <c r="E126" s="10"/>
      <c r="G126" s="11"/>
      <c r="H126" s="11"/>
      <c r="I126" s="11" t="s">
        <v>25</v>
      </c>
      <c r="J126" s="13"/>
      <c r="K126" s="11"/>
    </row>
    <row r="127" spans="1:11" ht="15" x14ac:dyDescent="0.3">
      <c r="A127" s="2"/>
      <c r="B127" s="2"/>
      <c r="C127" s="2" t="s">
        <v>28</v>
      </c>
      <c r="D127" s="6"/>
      <c r="E127" s="2"/>
      <c r="G127" s="2"/>
      <c r="H127" s="2"/>
      <c r="I127" s="2" t="s">
        <v>28</v>
      </c>
      <c r="J127" s="6"/>
      <c r="K127" s="2"/>
    </row>
    <row r="128" spans="1:11" ht="15" x14ac:dyDescent="0.3">
      <c r="A128" s="3"/>
      <c r="B128" s="3"/>
      <c r="C128" s="3" t="s">
        <v>2</v>
      </c>
      <c r="D128" s="7"/>
      <c r="E128" s="1"/>
      <c r="G128" s="3"/>
      <c r="H128" s="3"/>
      <c r="I128" s="3" t="s">
        <v>2</v>
      </c>
      <c r="J128" s="7"/>
      <c r="K128" s="1"/>
    </row>
    <row r="129" spans="1:11" x14ac:dyDescent="0.3">
      <c r="A129" s="4" t="s">
        <v>3</v>
      </c>
      <c r="B129" s="4" t="s">
        <v>4</v>
      </c>
      <c r="C129" s="4" t="s">
        <v>5</v>
      </c>
      <c r="D129" s="8" t="s">
        <v>6</v>
      </c>
      <c r="E129" s="4" t="s">
        <v>7</v>
      </c>
      <c r="G129" s="4" t="s">
        <v>3</v>
      </c>
      <c r="H129" s="4" t="s">
        <v>4</v>
      </c>
      <c r="I129" s="4" t="s">
        <v>5</v>
      </c>
      <c r="J129" s="8" t="s">
        <v>6</v>
      </c>
      <c r="K129" s="4" t="s">
        <v>7</v>
      </c>
    </row>
    <row r="130" spans="1:11" x14ac:dyDescent="0.3">
      <c r="A130" s="4">
        <v>1</v>
      </c>
      <c r="B130" s="4" t="s">
        <v>292</v>
      </c>
      <c r="C130" s="4" t="s">
        <v>20</v>
      </c>
      <c r="D130" s="8" t="s">
        <v>293</v>
      </c>
      <c r="E130" s="4" t="s">
        <v>46</v>
      </c>
      <c r="G130" s="4">
        <v>1</v>
      </c>
      <c r="H130" s="4"/>
      <c r="I130" s="4" t="e">
        <f>VLOOKUP(Tableau135911131525[[#This Row],[Nom Prénom]],'LISTE NOMS ET CLUBS'!A:B,2,0)</f>
        <v>#N/A</v>
      </c>
      <c r="J130" s="8"/>
      <c r="K130" s="4"/>
    </row>
    <row r="131" spans="1:11" x14ac:dyDescent="0.3">
      <c r="B131" s="4" t="s">
        <v>294</v>
      </c>
      <c r="C131" s="4" t="s">
        <v>23</v>
      </c>
      <c r="D131" s="8" t="s">
        <v>295</v>
      </c>
      <c r="E131" s="4" t="s">
        <v>47</v>
      </c>
      <c r="G131" s="4">
        <v>2</v>
      </c>
      <c r="H131" s="4"/>
      <c r="I131" s="4" t="e">
        <f>VLOOKUP(Tableau135911131525[[#This Row],[Nom Prénom]],'LISTE NOMS ET CLUBS'!A:B,2,0)</f>
        <v>#N/A</v>
      </c>
      <c r="J131" s="8"/>
      <c r="K131" s="4"/>
    </row>
    <row r="132" spans="1:11" x14ac:dyDescent="0.3">
      <c r="A132" s="4">
        <v>3</v>
      </c>
      <c r="B132" s="4" t="s">
        <v>296</v>
      </c>
      <c r="C132" s="4" t="s">
        <v>231</v>
      </c>
      <c r="D132" s="8" t="s">
        <v>297</v>
      </c>
      <c r="G132" s="4">
        <v>3</v>
      </c>
      <c r="H132" s="4"/>
      <c r="I132" s="4" t="e">
        <f>VLOOKUP(Tableau135911131525[[#This Row],[Nom Prénom]],'LISTE NOMS ET CLUBS'!A:B,2,0)</f>
        <v>#N/A</v>
      </c>
      <c r="J132" s="8"/>
      <c r="K132" s="4"/>
    </row>
    <row r="133" spans="1:11" x14ac:dyDescent="0.3">
      <c r="A133" s="4">
        <v>4</v>
      </c>
      <c r="B133" s="4" t="s">
        <v>298</v>
      </c>
      <c r="C133" s="4" t="s">
        <v>20</v>
      </c>
      <c r="D133" s="8" t="s">
        <v>299</v>
      </c>
      <c r="G133" s="4">
        <v>4</v>
      </c>
      <c r="H133" s="4"/>
      <c r="I133" s="4" t="e">
        <f>VLOOKUP(Tableau135911131525[[#This Row],[Nom Prénom]],'LISTE NOMS ET CLUBS'!A:B,2,0)</f>
        <v>#N/A</v>
      </c>
      <c r="J133" s="8"/>
      <c r="K133" s="4"/>
    </row>
    <row r="134" spans="1:11" x14ac:dyDescent="0.3">
      <c r="A134" s="4">
        <v>5</v>
      </c>
      <c r="B134" s="4" t="s">
        <v>300</v>
      </c>
      <c r="C134" s="4" t="s">
        <v>22</v>
      </c>
      <c r="D134" s="8" t="s">
        <v>301</v>
      </c>
      <c r="G134" s="4">
        <v>5</v>
      </c>
      <c r="H134" s="4"/>
      <c r="I134" s="4" t="e">
        <f>VLOOKUP(Tableau135911131525[[#This Row],[Nom Prénom]],'LISTE NOMS ET CLUBS'!A:B,2,0)</f>
        <v>#N/A</v>
      </c>
      <c r="J134" s="8"/>
      <c r="K134" s="4"/>
    </row>
    <row r="135" spans="1:11" x14ac:dyDescent="0.3">
      <c r="A135" s="4">
        <v>6</v>
      </c>
      <c r="B135" s="4" t="s">
        <v>302</v>
      </c>
      <c r="C135" s="4" t="s">
        <v>231</v>
      </c>
      <c r="D135" s="8" t="s">
        <v>303</v>
      </c>
      <c r="G135" s="4">
        <v>6</v>
      </c>
      <c r="H135" s="4"/>
      <c r="I135" s="4" t="e">
        <f>VLOOKUP(Tableau135911131525[[#This Row],[Nom Prénom]],'LISTE NOMS ET CLUBS'!A:B,2,0)</f>
        <v>#N/A</v>
      </c>
      <c r="J135" s="8"/>
      <c r="K135" s="4"/>
    </row>
    <row r="136" spans="1:11" x14ac:dyDescent="0.3">
      <c r="A136" s="4">
        <v>7</v>
      </c>
      <c r="G136" s="4">
        <v>7</v>
      </c>
      <c r="H136" s="4"/>
      <c r="I136" s="4" t="e">
        <f>VLOOKUP(Tableau135911131525[[#This Row],[Nom Prénom]],'LISTE NOMS ET CLUBS'!A:B,2,0)</f>
        <v>#N/A</v>
      </c>
      <c r="J136" s="8"/>
      <c r="K136" s="4"/>
    </row>
    <row r="137" spans="1:11" x14ac:dyDescent="0.3">
      <c r="A137" s="4">
        <v>8</v>
      </c>
      <c r="G137" s="4">
        <v>8</v>
      </c>
      <c r="H137" s="4"/>
      <c r="I137" s="4" t="e">
        <f>VLOOKUP(Tableau135911131525[[#This Row],[Nom Prénom]],'LISTE NOMS ET CLUBS'!A:B,2,0)</f>
        <v>#N/A</v>
      </c>
      <c r="J137" s="8"/>
      <c r="K137" s="4"/>
    </row>
    <row r="138" spans="1:11" x14ac:dyDescent="0.3">
      <c r="A138" s="4">
        <v>9</v>
      </c>
      <c r="G138" s="4">
        <v>9</v>
      </c>
      <c r="H138" s="4"/>
      <c r="I138" s="4" t="e">
        <f>VLOOKUP(Tableau135911131525[[#This Row],[Nom Prénom]],'LISTE NOMS ET CLUBS'!A:B,2,0)</f>
        <v>#N/A</v>
      </c>
      <c r="J138" s="8"/>
      <c r="K138" s="4"/>
    </row>
    <row r="139" spans="1:11" x14ac:dyDescent="0.3">
      <c r="A139" s="4">
        <v>10</v>
      </c>
      <c r="G139" s="4">
        <v>10</v>
      </c>
      <c r="H139" s="4"/>
      <c r="I139" s="4" t="e">
        <f>VLOOKUP(Tableau135911131525[[#This Row],[Nom Prénom]],'LISTE NOMS ET CLUBS'!A:B,2,0)</f>
        <v>#N/A</v>
      </c>
      <c r="J139" s="8"/>
      <c r="K139" s="4"/>
    </row>
    <row r="140" spans="1:11" x14ac:dyDescent="0.3">
      <c r="A140" s="4">
        <v>11</v>
      </c>
      <c r="G140" s="4">
        <v>11</v>
      </c>
      <c r="H140" s="4"/>
      <c r="I140" s="4" t="e">
        <f>VLOOKUP(Tableau135911131525[[#This Row],[Nom Prénom]],'LISTE NOMS ET CLUBS'!A:B,2,0)</f>
        <v>#N/A</v>
      </c>
      <c r="J140" s="8"/>
      <c r="K140" s="4"/>
    </row>
    <row r="141" spans="1:11" x14ac:dyDescent="0.3">
      <c r="A141" s="4">
        <v>12</v>
      </c>
      <c r="G141" s="4">
        <v>12</v>
      </c>
      <c r="H141" s="4"/>
      <c r="I141" s="4" t="e">
        <f>VLOOKUP(Tableau135911131525[[#This Row],[Nom Prénom]],'LISTE NOMS ET CLUBS'!A:B,2,0)</f>
        <v>#N/A</v>
      </c>
      <c r="J141" s="8"/>
      <c r="K141" s="4"/>
    </row>
    <row r="142" spans="1:11" x14ac:dyDescent="0.3">
      <c r="A142" s="4">
        <v>13</v>
      </c>
      <c r="G142" s="4">
        <v>13</v>
      </c>
      <c r="H142" s="4"/>
      <c r="I142" s="4" t="e">
        <f>VLOOKUP(Tableau135911131525[[#This Row],[Nom Prénom]],'LISTE NOMS ET CLUBS'!A:B,2,0)</f>
        <v>#N/A</v>
      </c>
      <c r="J142" s="8"/>
      <c r="K142" s="4"/>
    </row>
    <row r="143" spans="1:11" x14ac:dyDescent="0.3">
      <c r="A143" s="4">
        <v>14</v>
      </c>
      <c r="G143" s="4">
        <v>14</v>
      </c>
      <c r="H143" s="4"/>
      <c r="I143" s="4" t="e">
        <f>VLOOKUP(Tableau135911131525[[#This Row],[Nom Prénom]],'LISTE NOMS ET CLUBS'!A:B,2,0)</f>
        <v>#N/A</v>
      </c>
      <c r="J143" s="8"/>
      <c r="K143" s="4"/>
    </row>
    <row r="144" spans="1:11" x14ac:dyDescent="0.3">
      <c r="A144" s="4">
        <v>15</v>
      </c>
      <c r="G144" s="4">
        <v>15</v>
      </c>
      <c r="H144" s="4"/>
      <c r="I144" s="4" t="e">
        <f>VLOOKUP(Tableau135911131525[[#This Row],[Nom Prénom]],'LISTE NOMS ET CLUBS'!A:B,2,0)</f>
        <v>#N/A</v>
      </c>
      <c r="J144" s="8"/>
      <c r="K144" s="4"/>
    </row>
    <row r="145" spans="1:11" x14ac:dyDescent="0.3">
      <c r="A145" s="4">
        <v>16</v>
      </c>
      <c r="G145" s="4">
        <v>16</v>
      </c>
      <c r="H145" s="4"/>
      <c r="I145" s="4" t="e">
        <f>VLOOKUP(Tableau135911131525[[#This Row],[Nom Prénom]],'LISTE NOMS ET CLUBS'!A:B,2,0)</f>
        <v>#N/A</v>
      </c>
      <c r="J145" s="8"/>
      <c r="K145" s="4"/>
    </row>
    <row r="146" spans="1:11" x14ac:dyDescent="0.3">
      <c r="A146" s="4">
        <v>17</v>
      </c>
      <c r="G146" s="4">
        <v>17</v>
      </c>
      <c r="H146" s="4"/>
      <c r="I146" s="4" t="e">
        <f>VLOOKUP(Tableau135911131525[[#This Row],[Nom Prénom]],'LISTE NOMS ET CLUBS'!A:B,2,0)</f>
        <v>#N/A</v>
      </c>
      <c r="J146" s="8"/>
      <c r="K146" s="4"/>
    </row>
    <row r="147" spans="1:11" x14ac:dyDescent="0.3">
      <c r="A147" s="4">
        <v>18</v>
      </c>
      <c r="C147" s="4" t="e">
        <f>VLOOKUP(Tableau14810121424[[#This Row],[Nom Prénom]],'LISTE NOMS ET CLUBS'!A:B,2,0)</f>
        <v>#N/A</v>
      </c>
      <c r="G147" s="4">
        <v>18</v>
      </c>
      <c r="H147" s="4"/>
      <c r="I147" s="4" t="e">
        <f>VLOOKUP(Tableau135911131525[[#This Row],[Nom Prénom]],'LISTE NOMS ET CLUBS'!A:B,2,0)</f>
        <v>#N/A</v>
      </c>
      <c r="J147" s="8"/>
      <c r="K147" s="4"/>
    </row>
    <row r="148" spans="1:11" x14ac:dyDescent="0.3">
      <c r="A148" s="4">
        <v>19</v>
      </c>
      <c r="C148" s="4" t="e">
        <f>VLOOKUP(Tableau14810121424[[#This Row],[Nom Prénom]],'LISTE NOMS ET CLUBS'!A:B,2,0)</f>
        <v>#N/A</v>
      </c>
      <c r="G148" s="4">
        <v>19</v>
      </c>
      <c r="H148" s="4"/>
      <c r="I148" s="4" t="e">
        <f>VLOOKUP(Tableau135911131525[[#This Row],[Nom Prénom]],'LISTE NOMS ET CLUBS'!A:B,2,0)</f>
        <v>#N/A</v>
      </c>
      <c r="J148" s="8"/>
      <c r="K148" s="4"/>
    </row>
    <row r="149" spans="1:11" x14ac:dyDescent="0.3">
      <c r="A149" s="4">
        <v>20</v>
      </c>
      <c r="C149" s="4" t="e">
        <f>VLOOKUP(Tableau14810121424[[#This Row],[Nom Prénom]],'LISTE NOMS ET CLUBS'!A:B,2,0)</f>
        <v>#N/A</v>
      </c>
      <c r="G149" s="4">
        <v>20</v>
      </c>
      <c r="H149" s="4"/>
      <c r="I149" s="4" t="e">
        <f>VLOOKUP(Tableau135911131525[[#This Row],[Nom Prénom]],'LISTE NOMS ET CLUBS'!A:B,2,0)</f>
        <v>#N/A</v>
      </c>
      <c r="J149" s="8"/>
      <c r="K149" s="4"/>
    </row>
    <row r="150" spans="1:11" x14ac:dyDescent="0.3">
      <c r="A150" s="4">
        <v>21</v>
      </c>
      <c r="C150" s="4" t="e">
        <f>VLOOKUP(Tableau14810121424[[#This Row],[Nom Prénom]],'LISTE NOMS ET CLUBS'!A:B,2,0)</f>
        <v>#N/A</v>
      </c>
      <c r="G150" s="4">
        <v>21</v>
      </c>
      <c r="H150" s="4"/>
      <c r="I150" s="4" t="e">
        <f>VLOOKUP(Tableau135911131525[[#This Row],[Nom Prénom]],'LISTE NOMS ET CLUBS'!A:B,2,0)</f>
        <v>#N/A</v>
      </c>
      <c r="J150" s="8"/>
      <c r="K150" s="4"/>
    </row>
    <row r="151" spans="1:11" x14ac:dyDescent="0.3">
      <c r="A151" s="4">
        <v>22</v>
      </c>
      <c r="C151" s="4" t="e">
        <f>VLOOKUP(Tableau14810121424[[#This Row],[Nom Prénom]],'LISTE NOMS ET CLUBS'!A:B,2,0)</f>
        <v>#N/A</v>
      </c>
      <c r="G151" s="4">
        <v>22</v>
      </c>
      <c r="H151" s="4"/>
      <c r="I151" s="4" t="e">
        <f>VLOOKUP(Tableau135911131525[[#This Row],[Nom Prénom]],'LISTE NOMS ET CLUBS'!A:B,2,0)</f>
        <v>#N/A</v>
      </c>
      <c r="J151" s="8"/>
      <c r="K151" s="4"/>
    </row>
    <row r="152" spans="1:11" x14ac:dyDescent="0.3">
      <c r="A152" s="4">
        <v>23</v>
      </c>
      <c r="C152" s="4" t="e">
        <f>VLOOKUP(Tableau14810121424[[#This Row],[Nom Prénom]],'LISTE NOMS ET CLUBS'!A:B,2,0)</f>
        <v>#N/A</v>
      </c>
      <c r="G152" s="4">
        <v>23</v>
      </c>
      <c r="H152" s="4"/>
      <c r="I152" s="4" t="e">
        <f>VLOOKUP(Tableau135911131525[[#This Row],[Nom Prénom]],'LISTE NOMS ET CLUBS'!A:B,2,0)</f>
        <v>#N/A</v>
      </c>
      <c r="J152" s="8"/>
      <c r="K152" s="4"/>
    </row>
    <row r="153" spans="1:11" x14ac:dyDescent="0.3">
      <c r="A153" s="4">
        <v>24</v>
      </c>
      <c r="C153" s="4" t="e">
        <f>VLOOKUP(Tableau14810121424[[#This Row],[Nom Prénom]],'LISTE NOMS ET CLUBS'!A:B,2,0)</f>
        <v>#N/A</v>
      </c>
      <c r="G153" s="4">
        <v>24</v>
      </c>
      <c r="H153" s="4"/>
      <c r="I153" s="4" t="e">
        <f>VLOOKUP(Tableau135911131525[[#This Row],[Nom Prénom]],'LISTE NOMS ET CLUBS'!A:B,2,0)</f>
        <v>#N/A</v>
      </c>
      <c r="J153" s="8"/>
      <c r="K153" s="4"/>
    </row>
    <row r="154" spans="1:11" x14ac:dyDescent="0.3">
      <c r="A154" s="4">
        <v>25</v>
      </c>
      <c r="C154" s="4" t="e">
        <f>VLOOKUP(Tableau14810121424[[#This Row],[Nom Prénom]],'LISTE NOMS ET CLUBS'!A:B,2,0)</f>
        <v>#N/A</v>
      </c>
      <c r="G154" s="4">
        <v>25</v>
      </c>
      <c r="H154" s="4"/>
      <c r="I154" s="4" t="e">
        <f>VLOOKUP(Tableau135911131525[[#This Row],[Nom Prénom]],'LISTE NOMS ET CLUBS'!A:B,2,0)</f>
        <v>#N/A</v>
      </c>
      <c r="J154" s="8"/>
      <c r="K154" s="4"/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4BDC60-91B2-4121-A0B1-3C2201E2A967}">
          <x14:formula1>
            <xm:f>'LISTE NOMS ET CLUBS'!$A:$A</xm:f>
          </x14:formula1>
          <xm:sqref>H1:H1048576 B1:B129 B146:B1048576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1134-ECC8-4C9E-84BE-0E9C848EA367}">
  <dimension ref="A1:K156"/>
  <sheetViews>
    <sheetView topLeftCell="A126" workbookViewId="0">
      <selection activeCell="B74" sqref="B74"/>
    </sheetView>
  </sheetViews>
  <sheetFormatPr baseColWidth="10" defaultRowHeight="14.4" x14ac:dyDescent="0.3"/>
  <cols>
    <col min="1" max="1" width="12.33203125" style="4" bestFit="1" customWidth="1"/>
    <col min="2" max="2" width="31.33203125" style="4" customWidth="1"/>
    <col min="3" max="3" width="19" style="4" bestFit="1" customWidth="1"/>
    <col min="4" max="4" width="11" style="8" bestFit="1" customWidth="1"/>
    <col min="5" max="5" width="10.109375" style="4" bestFit="1" customWidth="1"/>
    <col min="7" max="7" width="12.33203125" bestFit="1" customWidth="1"/>
    <col min="8" max="8" width="33.5546875" customWidth="1"/>
    <col min="9" max="9" width="18.4414062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26</v>
      </c>
      <c r="D1" s="12"/>
      <c r="E1" s="10"/>
      <c r="G1" s="11"/>
      <c r="H1" s="11"/>
      <c r="I1" s="11" t="s">
        <v>27</v>
      </c>
      <c r="J1" s="13"/>
      <c r="K1" s="11"/>
    </row>
    <row r="2" spans="1:11" ht="15" x14ac:dyDescent="0.3">
      <c r="A2" s="2"/>
      <c r="B2" s="2"/>
      <c r="C2" s="2" t="s">
        <v>12</v>
      </c>
      <c r="D2" s="6"/>
      <c r="E2" s="2"/>
      <c r="G2" s="2"/>
      <c r="H2" s="2"/>
      <c r="I2" s="2" t="s">
        <v>12</v>
      </c>
      <c r="J2" s="6"/>
      <c r="K2" s="2"/>
    </row>
    <row r="3" spans="1:11" ht="15" x14ac:dyDescent="0.3">
      <c r="A3" s="3"/>
      <c r="B3" s="3"/>
      <c r="C3" s="3" t="s">
        <v>29</v>
      </c>
      <c r="D3" s="7"/>
      <c r="E3" s="1"/>
      <c r="G3" s="3"/>
      <c r="H3" s="3"/>
      <c r="I3" s="3" t="s">
        <v>29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1</v>
      </c>
      <c r="B5" s="4" t="s">
        <v>131</v>
      </c>
      <c r="C5" s="4" t="str">
        <f>VLOOKUP(Tableau161626[[#This Row],[Nom Prénom]],'LISTE NOMS ET CLUBS'!A:B,2,0)</f>
        <v>Pont de Beauvoisin</v>
      </c>
      <c r="D5" s="8" t="s">
        <v>184</v>
      </c>
      <c r="E5" s="4" t="s">
        <v>46</v>
      </c>
      <c r="G5" s="4">
        <v>7</v>
      </c>
      <c r="H5" s="4" t="s">
        <v>111</v>
      </c>
      <c r="I5" s="4" t="str">
        <f>VLOOKUP(Tableau1371727[[#This Row],[Nom Prénom]],'LISTE NOMS ET CLUBS'!A:B,2,0)</f>
        <v>St Geoire en Valdaine</v>
      </c>
      <c r="J5" s="8" t="s">
        <v>189</v>
      </c>
      <c r="K5" s="4" t="s">
        <v>46</v>
      </c>
    </row>
    <row r="6" spans="1:11" x14ac:dyDescent="0.3">
      <c r="A6" s="4">
        <v>2</v>
      </c>
      <c r="B6" s="4" t="s">
        <v>105</v>
      </c>
      <c r="C6" s="4" t="str">
        <f>VLOOKUP(Tableau161626[[#This Row],[Nom Prénom]],'LISTE NOMS ET CLUBS'!A:B,2,0)</f>
        <v>St Geoire en Valdaine</v>
      </c>
      <c r="D6" s="8" t="s">
        <v>185</v>
      </c>
      <c r="E6" s="4" t="s">
        <v>47</v>
      </c>
      <c r="G6" s="4">
        <v>8</v>
      </c>
      <c r="H6" s="4" t="s">
        <v>90</v>
      </c>
      <c r="I6" s="4" t="str">
        <f>VLOOKUP(Tableau1371727[[#This Row],[Nom Prénom]],'LISTE NOMS ET CLUBS'!A:B,2,0)</f>
        <v>Entre Deux Guiers</v>
      </c>
      <c r="J6" s="8" t="s">
        <v>190</v>
      </c>
      <c r="K6" s="4" t="s">
        <v>47</v>
      </c>
    </row>
    <row r="7" spans="1:11" x14ac:dyDescent="0.3">
      <c r="A7" s="4">
        <v>3</v>
      </c>
      <c r="B7" s="4" t="s">
        <v>104</v>
      </c>
      <c r="C7" s="4" t="str">
        <f>VLOOKUP(Tableau161626[[#This Row],[Nom Prénom]],'LISTE NOMS ET CLUBS'!A:B,2,0)</f>
        <v>St Geoire en Valdaine</v>
      </c>
      <c r="D7" s="8" t="s">
        <v>186</v>
      </c>
      <c r="E7" s="4" t="s">
        <v>48</v>
      </c>
      <c r="G7" s="4">
        <v>4</v>
      </c>
      <c r="H7" s="4" t="s">
        <v>54</v>
      </c>
      <c r="I7" s="4" t="str">
        <f>VLOOKUP(Tableau1371727[[#This Row],[Nom Prénom]],'LISTE NOMS ET CLUBS'!A:B,2,0)</f>
        <v>Les Avenières</v>
      </c>
      <c r="J7" s="8" t="s">
        <v>191</v>
      </c>
      <c r="K7" s="4" t="s">
        <v>48</v>
      </c>
    </row>
    <row r="8" spans="1:11" x14ac:dyDescent="0.3">
      <c r="A8" s="4">
        <v>4</v>
      </c>
      <c r="B8" s="4" t="s">
        <v>103</v>
      </c>
      <c r="C8" s="4" t="str">
        <f>VLOOKUP(Tableau161626[[#This Row],[Nom Prénom]],'LISTE NOMS ET CLUBS'!A:B,2,0)</f>
        <v>St Geoire en Valdaine</v>
      </c>
      <c r="D8" s="8" t="s">
        <v>187</v>
      </c>
      <c r="E8" s="4" t="s">
        <v>48</v>
      </c>
      <c r="G8" s="4">
        <v>5</v>
      </c>
      <c r="H8" s="4" t="s">
        <v>89</v>
      </c>
      <c r="I8" s="4" t="str">
        <f>VLOOKUP(Tableau1371727[[#This Row],[Nom Prénom]],'LISTE NOMS ET CLUBS'!A:B,2,0)</f>
        <v>Entre Deux Guiers</v>
      </c>
      <c r="J8" s="8" t="s">
        <v>192</v>
      </c>
      <c r="K8" s="4" t="s">
        <v>48</v>
      </c>
    </row>
    <row r="9" spans="1:11" x14ac:dyDescent="0.3">
      <c r="A9" s="4">
        <v>5</v>
      </c>
      <c r="B9" s="4" t="s">
        <v>86</v>
      </c>
      <c r="C9" s="4" t="str">
        <f>VLOOKUP(Tableau161626[[#This Row],[Nom Prénom]],'LISTE NOMS ET CLUBS'!A:B,2,0)</f>
        <v>Entre Deux Guiers</v>
      </c>
      <c r="D9" s="8" t="s">
        <v>187</v>
      </c>
      <c r="E9" s="4" t="s">
        <v>48</v>
      </c>
      <c r="G9" s="4">
        <v>2</v>
      </c>
      <c r="H9" s="4" t="s">
        <v>16</v>
      </c>
      <c r="I9" s="4" t="str">
        <f>VLOOKUP(Tableau1371727[[#This Row],[Nom Prénom]],'LISTE NOMS ET CLUBS'!A:B,2,0)</f>
        <v>Les Avenières</v>
      </c>
      <c r="J9" s="8" t="s">
        <v>193</v>
      </c>
      <c r="K9" s="4" t="s">
        <v>48</v>
      </c>
    </row>
    <row r="10" spans="1:11" x14ac:dyDescent="0.3">
      <c r="A10" s="4">
        <v>6</v>
      </c>
      <c r="C10" s="4" t="e">
        <f>VLOOKUP(Tableau161626[[#This Row],[Nom Prénom]],'LISTE NOMS ET CLUBS'!A:B,2,0)</f>
        <v>#N/A</v>
      </c>
      <c r="G10" s="4">
        <v>1</v>
      </c>
      <c r="H10" s="4" t="s">
        <v>49</v>
      </c>
      <c r="I10" s="4" t="str">
        <f>VLOOKUP(Tableau1371727[[#This Row],[Nom Prénom]],'LISTE NOMS ET CLUBS'!A:B,2,0)</f>
        <v>Les Avenières</v>
      </c>
      <c r="J10" s="8" t="s">
        <v>194</v>
      </c>
      <c r="K10" s="4"/>
    </row>
    <row r="11" spans="1:11" x14ac:dyDescent="0.3">
      <c r="A11" s="4">
        <v>7</v>
      </c>
      <c r="C11" s="4" t="e">
        <f>VLOOKUP(Tableau161626[[#This Row],[Nom Prénom]],'LISTE NOMS ET CLUBS'!A:B,2,0)</f>
        <v>#N/A</v>
      </c>
      <c r="G11" s="4">
        <v>9</v>
      </c>
      <c r="H11" s="4" t="s">
        <v>92</v>
      </c>
      <c r="I11" s="4" t="str">
        <f>VLOOKUP(Tableau1371727[[#This Row],[Nom Prénom]],'LISTE NOMS ET CLUBS'!A:B,2,0)</f>
        <v>Entre Deux Guiers</v>
      </c>
      <c r="J11" s="8" t="s">
        <v>195</v>
      </c>
      <c r="K11" s="4"/>
    </row>
    <row r="12" spans="1:11" x14ac:dyDescent="0.3">
      <c r="A12" s="4">
        <v>8</v>
      </c>
      <c r="C12" s="4" t="e">
        <f>VLOOKUP(Tableau161626[[#This Row],[Nom Prénom]],'LISTE NOMS ET CLUBS'!A:B,2,0)</f>
        <v>#N/A</v>
      </c>
      <c r="G12" s="4">
        <v>10</v>
      </c>
      <c r="H12" s="4" t="s">
        <v>102</v>
      </c>
      <c r="I12" s="4" t="str">
        <f>VLOOKUP(Tableau1371727[[#This Row],[Nom Prénom]],'LISTE NOMS ET CLUBS'!A:B,2,0)</f>
        <v>St Geoire en Valdaine</v>
      </c>
      <c r="J12" s="8" t="s">
        <v>196</v>
      </c>
      <c r="K12" s="4"/>
    </row>
    <row r="13" spans="1:11" x14ac:dyDescent="0.3">
      <c r="A13" s="4">
        <v>9</v>
      </c>
      <c r="C13" s="4" t="e">
        <f>VLOOKUP(Tableau161626[[#This Row],[Nom Prénom]],'LISTE NOMS ET CLUBS'!A:B,2,0)</f>
        <v>#N/A</v>
      </c>
      <c r="G13" s="4">
        <v>11</v>
      </c>
      <c r="H13" s="4" t="s">
        <v>124</v>
      </c>
      <c r="I13" s="4" t="str">
        <f>VLOOKUP(Tableau1371727[[#This Row],[Nom Prénom]],'LISTE NOMS ET CLUBS'!A:B,2,0)</f>
        <v>Pont de Beauvoisin</v>
      </c>
      <c r="J13" s="8" t="s">
        <v>197</v>
      </c>
      <c r="K13" s="4"/>
    </row>
    <row r="14" spans="1:11" x14ac:dyDescent="0.3">
      <c r="A14" s="4">
        <v>10</v>
      </c>
      <c r="C14" s="4" t="e">
        <f>VLOOKUP(Tableau161626[[#This Row],[Nom Prénom]],'LISTE NOMS ET CLUBS'!A:B,2,0)</f>
        <v>#N/A</v>
      </c>
      <c r="G14" s="4">
        <v>12</v>
      </c>
      <c r="H14" s="4" t="s">
        <v>93</v>
      </c>
      <c r="I14" s="4" t="str">
        <f>VLOOKUP(Tableau1371727[[#This Row],[Nom Prénom]],'LISTE NOMS ET CLUBS'!A:B,2,0)</f>
        <v>Entre Deux Guiers</v>
      </c>
      <c r="J14" s="8" t="s">
        <v>198</v>
      </c>
      <c r="K14" s="4"/>
    </row>
    <row r="15" spans="1:11" x14ac:dyDescent="0.3">
      <c r="A15" s="4">
        <v>11</v>
      </c>
      <c r="C15" s="4" t="e">
        <f>VLOOKUP(Tableau161626[[#This Row],[Nom Prénom]],'LISTE NOMS ET CLUBS'!A:B,2,0)</f>
        <v>#N/A</v>
      </c>
      <c r="G15" s="4">
        <v>13</v>
      </c>
      <c r="H15" s="4" t="s">
        <v>112</v>
      </c>
      <c r="I15" s="4" t="str">
        <f>VLOOKUP(Tableau1371727[[#This Row],[Nom Prénom]],'LISTE NOMS ET CLUBS'!A:B,2,0)</f>
        <v>St Geoire en Valdaine</v>
      </c>
      <c r="J15" s="8" t="s">
        <v>199</v>
      </c>
      <c r="K15" s="4"/>
    </row>
    <row r="16" spans="1:11" x14ac:dyDescent="0.3">
      <c r="A16" s="4">
        <v>12</v>
      </c>
      <c r="C16" s="4" t="e">
        <f>VLOOKUP(Tableau161626[[#This Row],[Nom Prénom]],'LISTE NOMS ET CLUBS'!A:B,2,0)</f>
        <v>#N/A</v>
      </c>
      <c r="G16" s="4">
        <v>14</v>
      </c>
      <c r="H16" s="4" t="s">
        <v>87</v>
      </c>
      <c r="I16" s="4" t="str">
        <f>VLOOKUP(Tableau1371727[[#This Row],[Nom Prénom]],'LISTE NOMS ET CLUBS'!A:B,2,0)</f>
        <v>Entre Deux Guiers</v>
      </c>
      <c r="J16" s="8" t="s">
        <v>200</v>
      </c>
      <c r="K16" s="4"/>
    </row>
    <row r="17" spans="1:11" x14ac:dyDescent="0.3">
      <c r="A17" s="4">
        <v>13</v>
      </c>
      <c r="C17" s="4" t="e">
        <f>VLOOKUP(Tableau161626[[#This Row],[Nom Prénom]],'LISTE NOMS ET CLUBS'!A:B,2,0)</f>
        <v>#N/A</v>
      </c>
      <c r="G17" s="4">
        <v>15</v>
      </c>
      <c r="H17" s="4" t="s">
        <v>91</v>
      </c>
      <c r="I17" s="4" t="str">
        <f>VLOOKUP(Tableau1371727[[#This Row],[Nom Prénom]],'LISTE NOMS ET CLUBS'!A:B,2,0)</f>
        <v>Entre Deux Guiers</v>
      </c>
      <c r="J17" s="8" t="s">
        <v>201</v>
      </c>
      <c r="K17" s="4"/>
    </row>
    <row r="18" spans="1:11" x14ac:dyDescent="0.3">
      <c r="A18" s="4">
        <v>14</v>
      </c>
      <c r="C18" s="4" t="e">
        <f>VLOOKUP(Tableau161626[[#This Row],[Nom Prénom]],'LISTE NOMS ET CLUBS'!A:B,2,0)</f>
        <v>#N/A</v>
      </c>
      <c r="G18" s="4">
        <v>3</v>
      </c>
      <c r="H18" s="4" t="s">
        <v>18</v>
      </c>
      <c r="I18" s="4" t="str">
        <f>VLOOKUP(Tableau1371727[[#This Row],[Nom Prénom]],'LISTE NOMS ET CLUBS'!A:B,2,0)</f>
        <v>Les Avenières</v>
      </c>
      <c r="J18" s="8" t="s">
        <v>188</v>
      </c>
      <c r="K18" s="4"/>
    </row>
    <row r="19" spans="1:11" x14ac:dyDescent="0.3">
      <c r="A19" s="4">
        <v>15</v>
      </c>
      <c r="C19" s="4" t="e">
        <f>VLOOKUP(Tableau161626[[#This Row],[Nom Prénom]],'LISTE NOMS ET CLUBS'!A:B,2,0)</f>
        <v>#N/A</v>
      </c>
      <c r="G19" s="4">
        <v>6</v>
      </c>
      <c r="H19" s="4" t="s">
        <v>113</v>
      </c>
      <c r="I19" s="4" t="str">
        <f>VLOOKUP(Tableau1371727[[#This Row],[Nom Prénom]],'LISTE NOMS ET CLUBS'!A:B,2,0)</f>
        <v>St Geoire en Valdaine</v>
      </c>
      <c r="J19" s="8" t="s">
        <v>202</v>
      </c>
      <c r="K19" s="4"/>
    </row>
    <row r="20" spans="1:11" x14ac:dyDescent="0.3">
      <c r="A20" s="4">
        <v>16</v>
      </c>
      <c r="C20" s="4" t="e">
        <f>VLOOKUP(Tableau161626[[#This Row],[Nom Prénom]],'LISTE NOMS ET CLUBS'!A:B,2,0)</f>
        <v>#N/A</v>
      </c>
      <c r="G20" s="4">
        <v>16</v>
      </c>
      <c r="H20" s="4"/>
      <c r="I20" s="4" t="e">
        <f>VLOOKUP(Tableau1371727[[#This Row],[Nom Prénom]],'LISTE NOMS ET CLUBS'!A:B,2,0)</f>
        <v>#N/A</v>
      </c>
      <c r="J20" s="8"/>
      <c r="K20" s="4"/>
    </row>
    <row r="21" spans="1:11" x14ac:dyDescent="0.3">
      <c r="A21" s="4">
        <v>17</v>
      </c>
      <c r="C21" s="4" t="e">
        <f>VLOOKUP(Tableau161626[[#This Row],[Nom Prénom]],'LISTE NOMS ET CLUBS'!A:B,2,0)</f>
        <v>#N/A</v>
      </c>
      <c r="G21" s="4">
        <v>17</v>
      </c>
      <c r="H21" s="4"/>
      <c r="I21" s="4" t="e">
        <f>VLOOKUP(Tableau1371727[[#This Row],[Nom Prénom]],'LISTE NOMS ET CLUBS'!A:B,2,0)</f>
        <v>#N/A</v>
      </c>
      <c r="J21" s="8"/>
      <c r="K21" s="4"/>
    </row>
    <row r="22" spans="1:11" x14ac:dyDescent="0.3">
      <c r="A22" s="4">
        <v>18</v>
      </c>
      <c r="C22" s="4" t="e">
        <f>VLOOKUP(Tableau161626[[#This Row],[Nom Prénom]],'LISTE NOMS ET CLUBS'!A:B,2,0)</f>
        <v>#N/A</v>
      </c>
      <c r="G22" s="4">
        <v>18</v>
      </c>
      <c r="H22" s="4"/>
      <c r="I22" s="4" t="e">
        <f>VLOOKUP(Tableau1371727[[#This Row],[Nom Prénom]],'LISTE NOMS ET CLUBS'!A:B,2,0)</f>
        <v>#N/A</v>
      </c>
      <c r="J22" s="8"/>
      <c r="K22" s="4"/>
    </row>
    <row r="23" spans="1:11" x14ac:dyDescent="0.3">
      <c r="A23" s="4">
        <v>19</v>
      </c>
      <c r="C23" s="4" t="e">
        <f>VLOOKUP(Tableau161626[[#This Row],[Nom Prénom]],'LISTE NOMS ET CLUBS'!A:B,2,0)</f>
        <v>#N/A</v>
      </c>
      <c r="G23" s="4">
        <v>19</v>
      </c>
      <c r="H23" s="4"/>
      <c r="I23" s="4" t="e">
        <f>VLOOKUP(Tableau1371727[[#This Row],[Nom Prénom]],'LISTE NOMS ET CLUBS'!A:B,2,0)</f>
        <v>#N/A</v>
      </c>
      <c r="J23" s="8"/>
      <c r="K23" s="4"/>
    </row>
    <row r="24" spans="1:11" x14ac:dyDescent="0.3">
      <c r="A24" s="4">
        <v>20</v>
      </c>
      <c r="C24" s="4" t="e">
        <f>VLOOKUP(Tableau161626[[#This Row],[Nom Prénom]],'LISTE NOMS ET CLUBS'!A:B,2,0)</f>
        <v>#N/A</v>
      </c>
      <c r="G24" s="4">
        <v>20</v>
      </c>
      <c r="H24" s="4"/>
      <c r="I24" s="4" t="e">
        <f>VLOOKUP(Tableau1371727[[#This Row],[Nom Prénom]],'LISTE NOMS ET CLUBS'!A:B,2,0)</f>
        <v>#N/A</v>
      </c>
      <c r="J24" s="8"/>
      <c r="K24" s="4"/>
    </row>
    <row r="25" spans="1:11" x14ac:dyDescent="0.3">
      <c r="A25" s="4">
        <v>21</v>
      </c>
      <c r="C25" s="4" t="e">
        <f>VLOOKUP(Tableau161626[[#This Row],[Nom Prénom]],'LISTE NOMS ET CLUBS'!A:B,2,0)</f>
        <v>#N/A</v>
      </c>
      <c r="G25" s="4">
        <v>21</v>
      </c>
      <c r="H25" s="4"/>
      <c r="I25" s="4" t="e">
        <f>VLOOKUP(Tableau1371727[[#This Row],[Nom Prénom]],'LISTE NOMS ET CLUBS'!A:B,2,0)</f>
        <v>#N/A</v>
      </c>
      <c r="J25" s="8"/>
      <c r="K25" s="4"/>
    </row>
    <row r="26" spans="1:11" x14ac:dyDescent="0.3">
      <c r="A26" s="4">
        <v>22</v>
      </c>
      <c r="C26" s="4" t="e">
        <f>VLOOKUP(Tableau161626[[#This Row],[Nom Prénom]],'LISTE NOMS ET CLUBS'!A:B,2,0)</f>
        <v>#N/A</v>
      </c>
      <c r="G26" s="4">
        <v>22</v>
      </c>
      <c r="H26" s="4"/>
      <c r="I26" s="4" t="e">
        <f>VLOOKUP(Tableau1371727[[#This Row],[Nom Prénom]],'LISTE NOMS ET CLUBS'!A:B,2,0)</f>
        <v>#N/A</v>
      </c>
      <c r="J26" s="8"/>
      <c r="K26" s="4"/>
    </row>
    <row r="27" spans="1:11" x14ac:dyDescent="0.3">
      <c r="A27" s="4">
        <v>23</v>
      </c>
      <c r="C27" s="4" t="e">
        <f>VLOOKUP(Tableau161626[[#This Row],[Nom Prénom]],'LISTE NOMS ET CLUBS'!A:B,2,0)</f>
        <v>#N/A</v>
      </c>
      <c r="G27" s="4">
        <v>23</v>
      </c>
      <c r="H27" s="4"/>
      <c r="I27" s="4" t="e">
        <f>VLOOKUP(Tableau1371727[[#This Row],[Nom Prénom]],'LISTE NOMS ET CLUBS'!A:B,2,0)</f>
        <v>#N/A</v>
      </c>
      <c r="J27" s="8"/>
      <c r="K27" s="4"/>
    </row>
    <row r="28" spans="1:11" x14ac:dyDescent="0.3">
      <c r="A28" s="4">
        <v>24</v>
      </c>
      <c r="C28" s="4" t="e">
        <f>VLOOKUP(Tableau161626[[#This Row],[Nom Prénom]],'LISTE NOMS ET CLUBS'!A:B,2,0)</f>
        <v>#N/A</v>
      </c>
      <c r="G28" s="4">
        <v>24</v>
      </c>
      <c r="H28" s="4"/>
      <c r="I28" s="4" t="e">
        <f>VLOOKUP(Tableau1371727[[#This Row],[Nom Prénom]],'LISTE NOMS ET CLUBS'!A:B,2,0)</f>
        <v>#N/A</v>
      </c>
      <c r="J28" s="8"/>
      <c r="K28" s="4"/>
    </row>
    <row r="29" spans="1:11" x14ac:dyDescent="0.3">
      <c r="A29" s="4">
        <v>25</v>
      </c>
      <c r="C29" s="4" t="e">
        <f>VLOOKUP(Tableau161626[[#This Row],[Nom Prénom]],'LISTE NOMS ET CLUBS'!A:B,2,0)</f>
        <v>#N/A</v>
      </c>
      <c r="G29" s="4">
        <v>25</v>
      </c>
      <c r="H29" s="4"/>
      <c r="I29" s="4" t="e">
        <f>VLOOKUP(Tableau1371727[[#This Row],[Nom Prénom]],'LISTE NOMS ET CLUBS'!A:B,2,0)</f>
        <v>#N/A</v>
      </c>
      <c r="J29" s="8"/>
      <c r="K29" s="4"/>
    </row>
    <row r="32" spans="1:11" ht="15.6" x14ac:dyDescent="0.3">
      <c r="A32" s="10"/>
      <c r="B32" s="10"/>
      <c r="C32" s="10" t="s">
        <v>26</v>
      </c>
      <c r="D32" s="12"/>
      <c r="E32" s="10"/>
      <c r="G32" s="11"/>
      <c r="H32" s="11"/>
      <c r="I32" s="11" t="s">
        <v>27</v>
      </c>
      <c r="J32" s="13"/>
      <c r="K32" s="11"/>
    </row>
    <row r="33" spans="1:11" ht="15" x14ac:dyDescent="0.3">
      <c r="A33" s="2"/>
      <c r="B33" s="2"/>
      <c r="C33" s="2" t="s">
        <v>13</v>
      </c>
      <c r="D33" s="6"/>
      <c r="E33" s="2"/>
      <c r="G33" s="2"/>
      <c r="H33" s="2"/>
      <c r="I33" s="2" t="s">
        <v>13</v>
      </c>
      <c r="J33" s="6"/>
      <c r="K33" s="2"/>
    </row>
    <row r="34" spans="1:11" ht="15" x14ac:dyDescent="0.3">
      <c r="A34" s="3"/>
      <c r="B34" s="3"/>
      <c r="C34" s="3" t="s">
        <v>29</v>
      </c>
      <c r="D34" s="7"/>
      <c r="E34" s="1"/>
      <c r="G34" s="3"/>
      <c r="H34" s="3"/>
      <c r="I34" s="3" t="s">
        <v>29</v>
      </c>
      <c r="J34" s="7"/>
      <c r="K34" s="1"/>
    </row>
    <row r="35" spans="1:11" x14ac:dyDescent="0.3">
      <c r="A35" s="4" t="s">
        <v>3</v>
      </c>
      <c r="B35" s="4" t="s">
        <v>4</v>
      </c>
      <c r="C35" s="4" t="s">
        <v>5</v>
      </c>
      <c r="D35" s="8" t="s">
        <v>6</v>
      </c>
      <c r="E35" s="4" t="s">
        <v>7</v>
      </c>
      <c r="G35" s="4" t="s">
        <v>3</v>
      </c>
      <c r="H35" s="4" t="s">
        <v>4</v>
      </c>
      <c r="I35" s="4" t="s">
        <v>5</v>
      </c>
      <c r="J35" s="8" t="s">
        <v>6</v>
      </c>
      <c r="K35" s="4" t="s">
        <v>7</v>
      </c>
    </row>
    <row r="36" spans="1:11" x14ac:dyDescent="0.3">
      <c r="A36" s="4">
        <v>1</v>
      </c>
      <c r="B36" s="4" t="s">
        <v>104</v>
      </c>
      <c r="C36" s="4" t="str">
        <f>VLOOKUP(Tableau1481828[[#This Row],[Nom Prénom]],'LISTE NOMS ET CLUBS'!A:B,2,0)</f>
        <v>St Geoire en Valdaine</v>
      </c>
      <c r="D36" s="8" t="s">
        <v>306</v>
      </c>
      <c r="E36" s="4" t="s">
        <v>46</v>
      </c>
      <c r="G36" s="4">
        <v>3</v>
      </c>
      <c r="H36" s="4" t="s">
        <v>54</v>
      </c>
      <c r="I36" s="4" t="str">
        <f>VLOOKUP(Tableau13591929[[#This Row],[Nom Prénom]],'LISTE NOMS ET CLUBS'!A:B,2,0)</f>
        <v>Les Avenières</v>
      </c>
      <c r="J36" s="8" t="s">
        <v>320</v>
      </c>
      <c r="K36" s="4" t="s">
        <v>46</v>
      </c>
    </row>
    <row r="37" spans="1:11" x14ac:dyDescent="0.3">
      <c r="A37" s="4">
        <v>2</v>
      </c>
      <c r="B37" s="4" t="s">
        <v>105</v>
      </c>
      <c r="C37" s="4" t="str">
        <f>VLOOKUP(Tableau1481828[[#This Row],[Nom Prénom]],'LISTE NOMS ET CLUBS'!A:B,2,0)</f>
        <v>St Geoire en Valdaine</v>
      </c>
      <c r="D37" s="8" t="s">
        <v>307</v>
      </c>
      <c r="E37" s="4" t="s">
        <v>47</v>
      </c>
      <c r="G37" s="4">
        <v>4</v>
      </c>
      <c r="H37" s="4" t="s">
        <v>89</v>
      </c>
      <c r="I37" s="4" t="str">
        <f>VLOOKUP(Tableau13591929[[#This Row],[Nom Prénom]],'LISTE NOMS ET CLUBS'!A:B,2,0)</f>
        <v>Entre Deux Guiers</v>
      </c>
      <c r="J37" s="8" t="s">
        <v>321</v>
      </c>
      <c r="K37" s="4" t="s">
        <v>47</v>
      </c>
    </row>
    <row r="38" spans="1:11" x14ac:dyDescent="0.3">
      <c r="A38" s="4">
        <v>3</v>
      </c>
      <c r="B38" s="4" t="s">
        <v>121</v>
      </c>
      <c r="C38" s="4" t="str">
        <f>VLOOKUP(Tableau1481828[[#This Row],[Nom Prénom]],'LISTE NOMS ET CLUBS'!A:B,2,0)</f>
        <v>Pont de Beauvoisin</v>
      </c>
      <c r="D38" s="8" t="s">
        <v>308</v>
      </c>
      <c r="E38" s="4" t="s">
        <v>48</v>
      </c>
      <c r="G38" s="4">
        <v>5</v>
      </c>
      <c r="H38" s="4" t="s">
        <v>123</v>
      </c>
      <c r="I38" s="4" t="str">
        <f>VLOOKUP(Tableau13591929[[#This Row],[Nom Prénom]],'LISTE NOMS ET CLUBS'!A:B,2,0)</f>
        <v>Pont de Beauvoisin</v>
      </c>
      <c r="J38" s="8" t="s">
        <v>322</v>
      </c>
      <c r="K38" s="4" t="s">
        <v>48</v>
      </c>
    </row>
    <row r="39" spans="1:11" x14ac:dyDescent="0.3">
      <c r="A39" s="4">
        <v>4</v>
      </c>
      <c r="C39" s="4" t="e">
        <f>VLOOKUP(Tableau1481828[[#This Row],[Nom Prénom]],'LISTE NOMS ET CLUBS'!A:B,2,0)</f>
        <v>#N/A</v>
      </c>
      <c r="G39" s="4">
        <v>6</v>
      </c>
      <c r="H39" s="4" t="s">
        <v>93</v>
      </c>
      <c r="I39" s="4" t="str">
        <f>VLOOKUP(Tableau13591929[[#This Row],[Nom Prénom]],'LISTE NOMS ET CLUBS'!A:B,2,0)</f>
        <v>Entre Deux Guiers</v>
      </c>
      <c r="J39" s="8" t="s">
        <v>323</v>
      </c>
      <c r="K39" s="4" t="s">
        <v>48</v>
      </c>
    </row>
    <row r="40" spans="1:11" x14ac:dyDescent="0.3">
      <c r="A40" s="4">
        <v>5</v>
      </c>
      <c r="C40" s="4" t="e">
        <f>VLOOKUP(Tableau1481828[[#This Row],[Nom Prénom]],'LISTE NOMS ET CLUBS'!A:B,2,0)</f>
        <v>#N/A</v>
      </c>
      <c r="G40" s="4">
        <v>7</v>
      </c>
      <c r="H40" s="4" t="s">
        <v>124</v>
      </c>
      <c r="I40" s="4" t="str">
        <f>VLOOKUP(Tableau13591929[[#This Row],[Nom Prénom]],'LISTE NOMS ET CLUBS'!A:B,2,0)</f>
        <v>Pont de Beauvoisin</v>
      </c>
      <c r="J40" s="8" t="s">
        <v>324</v>
      </c>
      <c r="K40" s="4" t="s">
        <v>48</v>
      </c>
    </row>
    <row r="41" spans="1:11" x14ac:dyDescent="0.3">
      <c r="A41" s="4">
        <v>6</v>
      </c>
      <c r="C41" s="4" t="e">
        <f>VLOOKUP(Tableau1481828[[#This Row],[Nom Prénom]],'LISTE NOMS ET CLUBS'!A:B,2,0)</f>
        <v>#N/A</v>
      </c>
      <c r="G41" s="4">
        <v>1</v>
      </c>
      <c r="H41" s="4" t="s">
        <v>49</v>
      </c>
      <c r="I41" s="4" t="str">
        <f>VLOOKUP(Tableau13591929[[#This Row],[Nom Prénom]],'LISTE NOMS ET CLUBS'!A:B,2,0)</f>
        <v>Les Avenières</v>
      </c>
      <c r="J41" s="8" t="s">
        <v>155</v>
      </c>
      <c r="K41" s="4"/>
    </row>
    <row r="42" spans="1:11" x14ac:dyDescent="0.3">
      <c r="A42" s="4">
        <v>7</v>
      </c>
      <c r="C42" s="4" t="e">
        <f>VLOOKUP(Tableau1481828[[#This Row],[Nom Prénom]],'LISTE NOMS ET CLUBS'!A:B,2,0)</f>
        <v>#N/A</v>
      </c>
      <c r="G42" s="4">
        <v>8</v>
      </c>
      <c r="H42" s="4" t="s">
        <v>92</v>
      </c>
      <c r="I42" s="4" t="str">
        <f>VLOOKUP(Tableau13591929[[#This Row],[Nom Prénom]],'LISTE NOMS ET CLUBS'!A:B,2,0)</f>
        <v>Entre Deux Guiers</v>
      </c>
      <c r="J42" s="8" t="s">
        <v>325</v>
      </c>
      <c r="K42" s="4"/>
    </row>
    <row r="43" spans="1:11" x14ac:dyDescent="0.3">
      <c r="A43" s="4">
        <v>8</v>
      </c>
      <c r="C43" s="4" t="e">
        <f>VLOOKUP(Tableau1481828[[#This Row],[Nom Prénom]],'LISTE NOMS ET CLUBS'!A:B,2,0)</f>
        <v>#N/A</v>
      </c>
      <c r="G43" s="4">
        <v>9</v>
      </c>
      <c r="H43" s="4" t="s">
        <v>90</v>
      </c>
      <c r="I43" s="4" t="str">
        <f>VLOOKUP(Tableau13591929[[#This Row],[Nom Prénom]],'LISTE NOMS ET CLUBS'!A:B,2,0)</f>
        <v>Entre Deux Guiers</v>
      </c>
      <c r="J43" s="8" t="s">
        <v>326</v>
      </c>
      <c r="K43" s="4"/>
    </row>
    <row r="44" spans="1:11" x14ac:dyDescent="0.3">
      <c r="A44" s="4">
        <v>9</v>
      </c>
      <c r="C44" s="4" t="e">
        <f>VLOOKUP(Tableau1481828[[#This Row],[Nom Prénom]],'LISTE NOMS ET CLUBS'!A:B,2,0)</f>
        <v>#N/A</v>
      </c>
      <c r="G44" s="4">
        <v>10</v>
      </c>
      <c r="H44" s="4" t="s">
        <v>102</v>
      </c>
      <c r="I44" s="4" t="str">
        <f>VLOOKUP(Tableau13591929[[#This Row],[Nom Prénom]],'LISTE NOMS ET CLUBS'!A:B,2,0)</f>
        <v>St Geoire en Valdaine</v>
      </c>
      <c r="J44" s="8" t="s">
        <v>327</v>
      </c>
      <c r="K44" s="4"/>
    </row>
    <row r="45" spans="1:11" x14ac:dyDescent="0.3">
      <c r="A45" s="4">
        <v>10</v>
      </c>
      <c r="C45" s="4" t="e">
        <f>VLOOKUP(Tableau1481828[[#This Row],[Nom Prénom]],'LISTE NOMS ET CLUBS'!A:B,2,0)</f>
        <v>#N/A</v>
      </c>
      <c r="G45" s="4">
        <v>11</v>
      </c>
      <c r="H45" s="4" t="s">
        <v>113</v>
      </c>
      <c r="I45" s="4" t="str">
        <f>VLOOKUP(Tableau13591929[[#This Row],[Nom Prénom]],'LISTE NOMS ET CLUBS'!A:B,2,0)</f>
        <v>St Geoire en Valdaine</v>
      </c>
      <c r="J45" s="8" t="s">
        <v>328</v>
      </c>
      <c r="K45" s="4"/>
    </row>
    <row r="46" spans="1:11" x14ac:dyDescent="0.3">
      <c r="A46" s="4">
        <v>11</v>
      </c>
      <c r="C46" s="4" t="e">
        <f>VLOOKUP(Tableau1481828[[#This Row],[Nom Prénom]],'LISTE NOMS ET CLUBS'!A:B,2,0)</f>
        <v>#N/A</v>
      </c>
      <c r="G46" s="4">
        <v>12</v>
      </c>
      <c r="H46" s="4" t="s">
        <v>91</v>
      </c>
      <c r="I46" s="4" t="str">
        <f>VLOOKUP(Tableau13591929[[#This Row],[Nom Prénom]],'LISTE NOMS ET CLUBS'!A:B,2,0)</f>
        <v>Entre Deux Guiers</v>
      </c>
      <c r="J46" s="8" t="s">
        <v>329</v>
      </c>
      <c r="K46" s="4"/>
    </row>
    <row r="47" spans="1:11" x14ac:dyDescent="0.3">
      <c r="A47" s="4">
        <v>12</v>
      </c>
      <c r="C47" s="4" t="e">
        <f>VLOOKUP(Tableau1481828[[#This Row],[Nom Prénom]],'LISTE NOMS ET CLUBS'!A:B,2,0)</f>
        <v>#N/A</v>
      </c>
      <c r="G47" s="4">
        <v>2</v>
      </c>
      <c r="H47" s="4" t="s">
        <v>18</v>
      </c>
      <c r="I47" s="4" t="str">
        <f>VLOOKUP(Tableau13591929[[#This Row],[Nom Prénom]],'LISTE NOMS ET CLUBS'!A:B,2,0)</f>
        <v>Les Avenières</v>
      </c>
      <c r="J47" s="8" t="s">
        <v>330</v>
      </c>
      <c r="K47" s="4"/>
    </row>
    <row r="48" spans="1:11" x14ac:dyDescent="0.3">
      <c r="A48" s="4">
        <v>13</v>
      </c>
      <c r="C48" s="4" t="e">
        <f>VLOOKUP(Tableau1481828[[#This Row],[Nom Prénom]],'LISTE NOMS ET CLUBS'!A:B,2,0)</f>
        <v>#N/A</v>
      </c>
      <c r="G48" s="4">
        <v>13</v>
      </c>
      <c r="H48" s="4"/>
      <c r="I48" s="4"/>
      <c r="J48" s="8"/>
      <c r="K48" s="4"/>
    </row>
    <row r="49" spans="1:11" x14ac:dyDescent="0.3">
      <c r="A49" s="4">
        <v>14</v>
      </c>
      <c r="C49" s="4" t="e">
        <f>VLOOKUP(Tableau1481828[[#This Row],[Nom Prénom]],'LISTE NOMS ET CLUBS'!A:B,2,0)</f>
        <v>#N/A</v>
      </c>
      <c r="G49" s="4">
        <v>14</v>
      </c>
      <c r="H49" s="4"/>
      <c r="I49" s="4" t="e">
        <f>VLOOKUP(Tableau13591929[[#This Row],[Nom Prénom]],'LISTE NOMS ET CLUBS'!A:B,2,0)</f>
        <v>#N/A</v>
      </c>
      <c r="J49" s="8"/>
      <c r="K49" s="4"/>
    </row>
    <row r="50" spans="1:11" x14ac:dyDescent="0.3">
      <c r="A50" s="4">
        <v>15</v>
      </c>
      <c r="C50" s="4" t="e">
        <f>VLOOKUP(Tableau1481828[[#This Row],[Nom Prénom]],'LISTE NOMS ET CLUBS'!A:B,2,0)</f>
        <v>#N/A</v>
      </c>
      <c r="G50" s="4">
        <v>15</v>
      </c>
      <c r="H50" s="4"/>
      <c r="I50" s="4" t="e">
        <f>VLOOKUP(Tableau13591929[[#This Row],[Nom Prénom]],'LISTE NOMS ET CLUBS'!A:B,2,0)</f>
        <v>#N/A</v>
      </c>
      <c r="J50" s="8"/>
      <c r="K50" s="4"/>
    </row>
    <row r="51" spans="1:11" x14ac:dyDescent="0.3">
      <c r="A51" s="4">
        <v>16</v>
      </c>
      <c r="C51" s="4" t="e">
        <f>VLOOKUP(Tableau1481828[[#This Row],[Nom Prénom]],'LISTE NOMS ET CLUBS'!A:B,2,0)</f>
        <v>#N/A</v>
      </c>
      <c r="G51" s="4">
        <v>16</v>
      </c>
      <c r="H51" s="4"/>
      <c r="I51" s="4" t="e">
        <f>VLOOKUP(Tableau13591929[[#This Row],[Nom Prénom]],'LISTE NOMS ET CLUBS'!A:B,2,0)</f>
        <v>#N/A</v>
      </c>
      <c r="J51" s="8"/>
      <c r="K51" s="4"/>
    </row>
    <row r="52" spans="1:11" x14ac:dyDescent="0.3">
      <c r="A52" s="4">
        <v>17</v>
      </c>
      <c r="C52" s="4" t="e">
        <f>VLOOKUP(Tableau1481828[[#This Row],[Nom Prénom]],'LISTE NOMS ET CLUBS'!A:B,2,0)</f>
        <v>#N/A</v>
      </c>
      <c r="G52" s="4">
        <v>17</v>
      </c>
      <c r="H52" s="4"/>
      <c r="I52" s="4" t="e">
        <f>VLOOKUP(Tableau13591929[[#This Row],[Nom Prénom]],'LISTE NOMS ET CLUBS'!A:B,2,0)</f>
        <v>#N/A</v>
      </c>
      <c r="J52" s="8"/>
      <c r="K52" s="4"/>
    </row>
    <row r="53" spans="1:11" x14ac:dyDescent="0.3">
      <c r="A53" s="4">
        <v>18</v>
      </c>
      <c r="C53" s="4" t="e">
        <f>VLOOKUP(Tableau1481828[[#This Row],[Nom Prénom]],'LISTE NOMS ET CLUBS'!A:B,2,0)</f>
        <v>#N/A</v>
      </c>
      <c r="G53" s="4">
        <v>18</v>
      </c>
      <c r="H53" s="4"/>
      <c r="I53" s="4" t="e">
        <f>VLOOKUP(Tableau13591929[[#This Row],[Nom Prénom]],'LISTE NOMS ET CLUBS'!A:B,2,0)</f>
        <v>#N/A</v>
      </c>
      <c r="J53" s="8"/>
      <c r="K53" s="4"/>
    </row>
    <row r="54" spans="1:11" x14ac:dyDescent="0.3">
      <c r="A54" s="4">
        <v>19</v>
      </c>
      <c r="C54" s="4" t="e">
        <f>VLOOKUP(Tableau1481828[[#This Row],[Nom Prénom]],'LISTE NOMS ET CLUBS'!A:B,2,0)</f>
        <v>#N/A</v>
      </c>
      <c r="G54" s="4">
        <v>19</v>
      </c>
      <c r="H54" s="4"/>
      <c r="I54" s="4" t="e">
        <f>VLOOKUP(Tableau13591929[[#This Row],[Nom Prénom]],'LISTE NOMS ET CLUBS'!A:B,2,0)</f>
        <v>#N/A</v>
      </c>
      <c r="J54" s="8"/>
      <c r="K54" s="4"/>
    </row>
    <row r="55" spans="1:11" x14ac:dyDescent="0.3">
      <c r="A55" s="4">
        <v>20</v>
      </c>
      <c r="C55" s="4" t="e">
        <f>VLOOKUP(Tableau1481828[[#This Row],[Nom Prénom]],'LISTE NOMS ET CLUBS'!A:B,2,0)</f>
        <v>#N/A</v>
      </c>
      <c r="G55" s="4">
        <v>20</v>
      </c>
      <c r="H55" s="4"/>
      <c r="I55" s="4" t="e">
        <f>VLOOKUP(Tableau13591929[[#This Row],[Nom Prénom]],'LISTE NOMS ET CLUBS'!A:B,2,0)</f>
        <v>#N/A</v>
      </c>
      <c r="J55" s="8"/>
      <c r="K55" s="4"/>
    </row>
    <row r="56" spans="1:11" x14ac:dyDescent="0.3">
      <c r="A56" s="4">
        <v>21</v>
      </c>
      <c r="C56" s="4" t="e">
        <f>VLOOKUP(Tableau1481828[[#This Row],[Nom Prénom]],'LISTE NOMS ET CLUBS'!A:B,2,0)</f>
        <v>#N/A</v>
      </c>
      <c r="G56" s="4">
        <v>21</v>
      </c>
      <c r="H56" s="4"/>
      <c r="I56" s="4" t="e">
        <f>VLOOKUP(Tableau13591929[[#This Row],[Nom Prénom]],'LISTE NOMS ET CLUBS'!A:B,2,0)</f>
        <v>#N/A</v>
      </c>
      <c r="J56" s="8"/>
      <c r="K56" s="4"/>
    </row>
    <row r="57" spans="1:11" x14ac:dyDescent="0.3">
      <c r="A57" s="4">
        <v>22</v>
      </c>
      <c r="C57" s="4" t="e">
        <f>VLOOKUP(Tableau1481828[[#This Row],[Nom Prénom]],'LISTE NOMS ET CLUBS'!A:B,2,0)</f>
        <v>#N/A</v>
      </c>
      <c r="G57" s="4">
        <v>22</v>
      </c>
      <c r="H57" s="4"/>
      <c r="I57" s="4" t="e">
        <f>VLOOKUP(Tableau13591929[[#This Row],[Nom Prénom]],'LISTE NOMS ET CLUBS'!A:B,2,0)</f>
        <v>#N/A</v>
      </c>
      <c r="J57" s="8"/>
      <c r="K57" s="4"/>
    </row>
    <row r="58" spans="1:11" x14ac:dyDescent="0.3">
      <c r="A58" s="4">
        <v>23</v>
      </c>
      <c r="C58" s="4" t="e">
        <f>VLOOKUP(Tableau1481828[[#This Row],[Nom Prénom]],'LISTE NOMS ET CLUBS'!A:B,2,0)</f>
        <v>#N/A</v>
      </c>
      <c r="G58" s="4">
        <v>23</v>
      </c>
      <c r="H58" s="4"/>
      <c r="I58" s="4" t="e">
        <f>VLOOKUP(Tableau13591929[[#This Row],[Nom Prénom]],'LISTE NOMS ET CLUBS'!A:B,2,0)</f>
        <v>#N/A</v>
      </c>
      <c r="J58" s="8"/>
      <c r="K58" s="4"/>
    </row>
    <row r="59" spans="1:11" x14ac:dyDescent="0.3">
      <c r="A59" s="4">
        <v>24</v>
      </c>
      <c r="C59" s="4" t="e">
        <f>VLOOKUP(Tableau1481828[[#This Row],[Nom Prénom]],'LISTE NOMS ET CLUBS'!A:B,2,0)</f>
        <v>#N/A</v>
      </c>
      <c r="G59" s="4">
        <v>24</v>
      </c>
      <c r="H59" s="4"/>
      <c r="I59" s="4" t="e">
        <f>VLOOKUP(Tableau13591929[[#This Row],[Nom Prénom]],'LISTE NOMS ET CLUBS'!A:B,2,0)</f>
        <v>#N/A</v>
      </c>
      <c r="J59" s="8"/>
      <c r="K59" s="4"/>
    </row>
    <row r="60" spans="1:11" x14ac:dyDescent="0.3">
      <c r="A60" s="4">
        <v>25</v>
      </c>
      <c r="C60" s="4" t="e">
        <f>VLOOKUP(Tableau1481828[[#This Row],[Nom Prénom]],'LISTE NOMS ET CLUBS'!A:B,2,0)</f>
        <v>#N/A</v>
      </c>
      <c r="G60" s="4">
        <v>25</v>
      </c>
      <c r="H60" s="4"/>
      <c r="I60" s="4" t="e">
        <f>VLOOKUP(Tableau13591929[[#This Row],[Nom Prénom]],'LISTE NOMS ET CLUBS'!A:B,2,0)</f>
        <v>#N/A</v>
      </c>
      <c r="J60" s="8"/>
      <c r="K60" s="4"/>
    </row>
    <row r="64" spans="1:11" ht="15.6" x14ac:dyDescent="0.3">
      <c r="A64" s="10"/>
      <c r="B64" s="10"/>
      <c r="C64" s="10" t="s">
        <v>26</v>
      </c>
      <c r="D64" s="12"/>
      <c r="E64" s="10"/>
      <c r="G64" s="11"/>
      <c r="H64" s="11"/>
      <c r="I64" s="11" t="s">
        <v>27</v>
      </c>
      <c r="J64" s="13"/>
      <c r="K64" s="11"/>
    </row>
    <row r="65" spans="1:11" ht="15" x14ac:dyDescent="0.3">
      <c r="A65" s="2"/>
      <c r="B65" s="2"/>
      <c r="C65" s="2" t="s">
        <v>14</v>
      </c>
      <c r="D65" s="6"/>
      <c r="E65" s="2"/>
      <c r="G65" s="2"/>
      <c r="H65" s="2"/>
      <c r="I65" s="2" t="s">
        <v>14</v>
      </c>
      <c r="J65" s="6"/>
      <c r="K65" s="2"/>
    </row>
    <row r="66" spans="1:11" ht="15" x14ac:dyDescent="0.3">
      <c r="A66" s="3"/>
      <c r="B66" s="3"/>
      <c r="C66" s="3" t="s">
        <v>2</v>
      </c>
      <c r="D66" s="7"/>
      <c r="E66" s="1"/>
      <c r="G66" s="3"/>
      <c r="H66" s="3"/>
      <c r="I66" s="3" t="s">
        <v>2</v>
      </c>
      <c r="J66" s="7"/>
      <c r="K66" s="1"/>
    </row>
    <row r="67" spans="1:11" x14ac:dyDescent="0.3">
      <c r="A67" s="4" t="s">
        <v>3</v>
      </c>
      <c r="B67" s="4" t="s">
        <v>4</v>
      </c>
      <c r="C67" s="4" t="s">
        <v>5</v>
      </c>
      <c r="D67" s="8" t="s">
        <v>6</v>
      </c>
      <c r="E67" s="4" t="s">
        <v>7</v>
      </c>
      <c r="G67" s="4" t="s">
        <v>3</v>
      </c>
      <c r="H67" s="4" t="s">
        <v>4</v>
      </c>
      <c r="I67" s="4" t="s">
        <v>5</v>
      </c>
      <c r="J67" s="8" t="s">
        <v>6</v>
      </c>
      <c r="K67" s="4" t="s">
        <v>7</v>
      </c>
    </row>
    <row r="68" spans="1:11" x14ac:dyDescent="0.3">
      <c r="A68" s="4">
        <v>1</v>
      </c>
      <c r="B68" s="4" t="s">
        <v>131</v>
      </c>
      <c r="C68" s="4" t="str">
        <f>VLOOKUP(Tableau148102030[[#This Row],[Nom Prénom]],'LISTE NOMS ET CLUBS'!A:B,2,0)</f>
        <v>Pont de Beauvoisin</v>
      </c>
      <c r="D68" s="8" t="s">
        <v>309</v>
      </c>
      <c r="E68" s="4" t="s">
        <v>46</v>
      </c>
      <c r="G68" s="4">
        <v>3</v>
      </c>
      <c r="H68" s="4" t="s">
        <v>54</v>
      </c>
      <c r="I68" s="4" t="str">
        <f>VLOOKUP(Tableau1359112131[[#This Row],[Nom Prénom]],'LISTE NOMS ET CLUBS'!A:B,2,0)</f>
        <v>Les Avenières</v>
      </c>
      <c r="J68" s="8" t="s">
        <v>331</v>
      </c>
      <c r="K68" s="4" t="s">
        <v>46</v>
      </c>
    </row>
    <row r="69" spans="1:11" x14ac:dyDescent="0.3">
      <c r="A69" s="4">
        <v>2</v>
      </c>
      <c r="B69" s="4" t="s">
        <v>134</v>
      </c>
      <c r="C69" s="4" t="str">
        <f>VLOOKUP(Tableau148102030[[#This Row],[Nom Prénom]],'LISTE NOMS ET CLUBS'!A:B,2,0)</f>
        <v>Pont de Beauvoisin</v>
      </c>
      <c r="D69" s="8" t="s">
        <v>310</v>
      </c>
      <c r="E69" s="4" t="s">
        <v>47</v>
      </c>
      <c r="G69" s="4">
        <v>4</v>
      </c>
      <c r="H69" s="4" t="s">
        <v>111</v>
      </c>
      <c r="I69" s="4" t="str">
        <f>VLOOKUP(Tableau1359112131[[#This Row],[Nom Prénom]],'LISTE NOMS ET CLUBS'!A:B,2,0)</f>
        <v>St Geoire en Valdaine</v>
      </c>
      <c r="J69" s="8" t="s">
        <v>332</v>
      </c>
      <c r="K69" s="4" t="s">
        <v>47</v>
      </c>
    </row>
    <row r="70" spans="1:11" x14ac:dyDescent="0.3">
      <c r="A70" s="4">
        <v>4</v>
      </c>
      <c r="B70" s="4" t="s">
        <v>71</v>
      </c>
      <c r="C70" s="4" t="str">
        <f>VLOOKUP(Tableau148102030[[#This Row],[Nom Prénom]],'LISTE NOMS ET CLUBS'!A:B,2,0)</f>
        <v>Entre Deux Guiers</v>
      </c>
      <c r="D70" s="8" t="s">
        <v>336</v>
      </c>
      <c r="E70" s="4" t="s">
        <v>48</v>
      </c>
      <c r="G70" s="4">
        <v>2</v>
      </c>
      <c r="H70" s="4" t="s">
        <v>16</v>
      </c>
      <c r="I70" s="4" t="str">
        <f>VLOOKUP(Tableau1359112131[[#This Row],[Nom Prénom]],'LISTE NOMS ET CLUBS'!A:B,2,0)</f>
        <v>Les Avenières</v>
      </c>
      <c r="J70" s="8" t="s">
        <v>333</v>
      </c>
      <c r="K70" s="4" t="s">
        <v>48</v>
      </c>
    </row>
    <row r="71" spans="1:11" x14ac:dyDescent="0.3">
      <c r="A71" s="4">
        <v>3</v>
      </c>
      <c r="B71" s="4" t="s">
        <v>105</v>
      </c>
      <c r="C71" s="4" t="str">
        <f>VLOOKUP(Tableau148102030[[#This Row],[Nom Prénom]],'LISTE NOMS ET CLUBS'!A:B,2,0)</f>
        <v>St Geoire en Valdaine</v>
      </c>
      <c r="D71" s="8" t="s">
        <v>311</v>
      </c>
      <c r="E71" s="4" t="s">
        <v>48</v>
      </c>
      <c r="G71" s="4">
        <v>5</v>
      </c>
      <c r="H71" s="4" t="s">
        <v>89</v>
      </c>
      <c r="I71" s="4" t="str">
        <f>VLOOKUP(Tableau1359112131[[#This Row],[Nom Prénom]],'LISTE NOMS ET CLUBS'!A:B,2,0)</f>
        <v>Entre Deux Guiers</v>
      </c>
      <c r="J71" s="8" t="s">
        <v>334</v>
      </c>
      <c r="K71" s="4" t="s">
        <v>48</v>
      </c>
    </row>
    <row r="72" spans="1:11" x14ac:dyDescent="0.3">
      <c r="A72" s="4">
        <v>5</v>
      </c>
      <c r="C72" s="4" t="e">
        <f>VLOOKUP(Tableau148102030[[#This Row],[Nom Prénom]],'LISTE NOMS ET CLUBS'!A:B,2,0)</f>
        <v>#N/A</v>
      </c>
      <c r="G72" s="4">
        <v>6</v>
      </c>
      <c r="H72" s="4" t="s">
        <v>90</v>
      </c>
      <c r="I72" s="4" t="str">
        <f>VLOOKUP(Tableau1359112131[[#This Row],[Nom Prénom]],'LISTE NOMS ET CLUBS'!A:B,2,0)</f>
        <v>Entre Deux Guiers</v>
      </c>
      <c r="J72" s="8" t="s">
        <v>335</v>
      </c>
      <c r="K72" s="4" t="s">
        <v>48</v>
      </c>
    </row>
    <row r="73" spans="1:11" x14ac:dyDescent="0.3">
      <c r="A73" s="4">
        <v>6</v>
      </c>
      <c r="C73" s="4" t="e">
        <f>VLOOKUP(Tableau148102030[[#This Row],[Nom Prénom]],'LISTE NOMS ET CLUBS'!A:B,2,0)</f>
        <v>#N/A</v>
      </c>
      <c r="G73" s="4">
        <v>7</v>
      </c>
      <c r="H73" s="4" t="s">
        <v>93</v>
      </c>
      <c r="I73" s="4" t="str">
        <f>VLOOKUP(Tableau1359112131[[#This Row],[Nom Prénom]],'LISTE NOMS ET CLUBS'!A:B,2,0)</f>
        <v>Entre Deux Guiers</v>
      </c>
      <c r="J73" s="8" t="s">
        <v>337</v>
      </c>
      <c r="K73" s="4"/>
    </row>
    <row r="74" spans="1:11" x14ac:dyDescent="0.3">
      <c r="A74" s="4">
        <v>7</v>
      </c>
      <c r="C74" s="4" t="e">
        <f>VLOOKUP(Tableau148102030[[#This Row],[Nom Prénom]],'LISTE NOMS ET CLUBS'!A:B,2,0)</f>
        <v>#N/A</v>
      </c>
      <c r="G74" s="4">
        <v>8</v>
      </c>
      <c r="H74" s="4" t="s">
        <v>112</v>
      </c>
      <c r="I74" s="4" t="str">
        <f>VLOOKUP(Tableau1359112131[[#This Row],[Nom Prénom]],'LISTE NOMS ET CLUBS'!A:B,2,0)</f>
        <v>St Geoire en Valdaine</v>
      </c>
      <c r="J74" s="8" t="s">
        <v>338</v>
      </c>
      <c r="K74" s="4"/>
    </row>
    <row r="75" spans="1:11" x14ac:dyDescent="0.3">
      <c r="A75" s="4">
        <v>8</v>
      </c>
      <c r="C75" s="4" t="e">
        <f>VLOOKUP(Tableau148102030[[#This Row],[Nom Prénom]],'LISTE NOMS ET CLUBS'!A:B,2,0)</f>
        <v>#N/A</v>
      </c>
      <c r="G75" s="4">
        <v>1</v>
      </c>
      <c r="H75" s="4" t="s">
        <v>49</v>
      </c>
      <c r="I75" s="4" t="str">
        <f>VLOOKUP(Tableau1359112131[[#This Row],[Nom Prénom]],'LISTE NOMS ET CLUBS'!A:B,2,0)</f>
        <v>Les Avenières</v>
      </c>
      <c r="J75" s="8" t="s">
        <v>339</v>
      </c>
      <c r="K75" s="4"/>
    </row>
    <row r="76" spans="1:11" x14ac:dyDescent="0.3">
      <c r="A76" s="4">
        <v>9</v>
      </c>
      <c r="C76" s="4" t="e">
        <f>VLOOKUP(Tableau148102030[[#This Row],[Nom Prénom]],'LISTE NOMS ET CLUBS'!A:B,2,0)</f>
        <v>#N/A</v>
      </c>
      <c r="G76" s="4">
        <v>9</v>
      </c>
      <c r="H76" s="4" t="s">
        <v>92</v>
      </c>
      <c r="I76" s="4" t="str">
        <f>VLOOKUP(Tableau1359112131[[#This Row],[Nom Prénom]],'LISTE NOMS ET CLUBS'!A:B,2,0)</f>
        <v>Entre Deux Guiers</v>
      </c>
      <c r="J76" s="8" t="s">
        <v>340</v>
      </c>
      <c r="K76" s="4"/>
    </row>
    <row r="77" spans="1:11" x14ac:dyDescent="0.3">
      <c r="A77" s="4">
        <v>10</v>
      </c>
      <c r="C77" s="4" t="e">
        <f>VLOOKUP(Tableau148102030[[#This Row],[Nom Prénom]],'LISTE NOMS ET CLUBS'!A:B,2,0)</f>
        <v>#N/A</v>
      </c>
      <c r="G77" s="4">
        <v>10</v>
      </c>
      <c r="H77" s="4" t="s">
        <v>102</v>
      </c>
      <c r="I77" s="4" t="str">
        <f>VLOOKUP(Tableau1359112131[[#This Row],[Nom Prénom]],'LISTE NOMS ET CLUBS'!A:B,2,0)</f>
        <v>St Geoire en Valdaine</v>
      </c>
      <c r="J77" s="8" t="s">
        <v>341</v>
      </c>
      <c r="K77" s="4"/>
    </row>
    <row r="78" spans="1:11" x14ac:dyDescent="0.3">
      <c r="A78" s="4">
        <v>11</v>
      </c>
      <c r="C78" s="4" t="e">
        <f>VLOOKUP(Tableau148102030[[#This Row],[Nom Prénom]],'LISTE NOMS ET CLUBS'!A:B,2,0)</f>
        <v>#N/A</v>
      </c>
      <c r="G78" s="4">
        <v>11</v>
      </c>
      <c r="H78" s="4" t="s">
        <v>87</v>
      </c>
      <c r="I78" s="4" t="str">
        <f>VLOOKUP(Tableau1359112131[[#This Row],[Nom Prénom]],'LISTE NOMS ET CLUBS'!A:B,2,0)</f>
        <v>Entre Deux Guiers</v>
      </c>
      <c r="J78" s="8" t="s">
        <v>342</v>
      </c>
      <c r="K78" s="4"/>
    </row>
    <row r="79" spans="1:11" x14ac:dyDescent="0.3">
      <c r="A79" s="4">
        <v>12</v>
      </c>
      <c r="C79" s="4" t="e">
        <f>VLOOKUP(Tableau148102030[[#This Row],[Nom Prénom]],'LISTE NOMS ET CLUBS'!A:B,2,0)</f>
        <v>#N/A</v>
      </c>
      <c r="G79" s="4">
        <v>12</v>
      </c>
      <c r="H79" s="4"/>
      <c r="I79" s="4" t="e">
        <f>VLOOKUP(Tableau1359112131[[#This Row],[Nom Prénom]],'LISTE NOMS ET CLUBS'!A:B,2,0)</f>
        <v>#N/A</v>
      </c>
      <c r="J79" s="8"/>
      <c r="K79" s="4"/>
    </row>
    <row r="80" spans="1:11" x14ac:dyDescent="0.3">
      <c r="A80" s="4">
        <v>13</v>
      </c>
      <c r="C80" s="4" t="e">
        <f>VLOOKUP(Tableau148102030[[#This Row],[Nom Prénom]],'LISTE NOMS ET CLUBS'!A:B,2,0)</f>
        <v>#N/A</v>
      </c>
      <c r="G80" s="4">
        <v>13</v>
      </c>
      <c r="H80" s="4"/>
      <c r="I80" s="4" t="e">
        <f>VLOOKUP(Tableau1359112131[[#This Row],[Nom Prénom]],'LISTE NOMS ET CLUBS'!A:B,2,0)</f>
        <v>#N/A</v>
      </c>
      <c r="J80" s="8"/>
      <c r="K80" s="4"/>
    </row>
    <row r="81" spans="1:11" x14ac:dyDescent="0.3">
      <c r="A81" s="4">
        <v>14</v>
      </c>
      <c r="C81" s="4" t="e">
        <f>VLOOKUP(Tableau148102030[[#This Row],[Nom Prénom]],'LISTE NOMS ET CLUBS'!A:B,2,0)</f>
        <v>#N/A</v>
      </c>
      <c r="G81" s="4">
        <v>14</v>
      </c>
      <c r="H81" s="4"/>
      <c r="I81" s="4" t="e">
        <f>VLOOKUP(Tableau1359112131[[#This Row],[Nom Prénom]],'LISTE NOMS ET CLUBS'!A:B,2,0)</f>
        <v>#N/A</v>
      </c>
      <c r="J81" s="8"/>
      <c r="K81" s="4"/>
    </row>
    <row r="82" spans="1:11" x14ac:dyDescent="0.3">
      <c r="A82" s="4">
        <v>15</v>
      </c>
      <c r="C82" s="4" t="e">
        <f>VLOOKUP(Tableau148102030[[#This Row],[Nom Prénom]],'LISTE NOMS ET CLUBS'!A:B,2,0)</f>
        <v>#N/A</v>
      </c>
      <c r="G82" s="4">
        <v>15</v>
      </c>
      <c r="H82" s="4"/>
      <c r="I82" s="4" t="e">
        <f>VLOOKUP(Tableau1359112131[[#This Row],[Nom Prénom]],'LISTE NOMS ET CLUBS'!A:B,2,0)</f>
        <v>#N/A</v>
      </c>
      <c r="J82" s="8"/>
      <c r="K82" s="4"/>
    </row>
    <row r="83" spans="1:11" x14ac:dyDescent="0.3">
      <c r="A83" s="4">
        <v>16</v>
      </c>
      <c r="C83" s="4" t="e">
        <f>VLOOKUP(Tableau148102030[[#This Row],[Nom Prénom]],'LISTE NOMS ET CLUBS'!A:B,2,0)</f>
        <v>#N/A</v>
      </c>
      <c r="G83" s="4">
        <v>16</v>
      </c>
      <c r="H83" s="4"/>
      <c r="I83" s="4" t="e">
        <f>VLOOKUP(Tableau1359112131[[#This Row],[Nom Prénom]],'LISTE NOMS ET CLUBS'!A:B,2,0)</f>
        <v>#N/A</v>
      </c>
      <c r="J83" s="8"/>
      <c r="K83" s="4"/>
    </row>
    <row r="84" spans="1:11" x14ac:dyDescent="0.3">
      <c r="A84" s="4">
        <v>17</v>
      </c>
      <c r="C84" s="4" t="e">
        <f>VLOOKUP(Tableau148102030[[#This Row],[Nom Prénom]],'LISTE NOMS ET CLUBS'!A:B,2,0)</f>
        <v>#N/A</v>
      </c>
      <c r="G84" s="4">
        <v>17</v>
      </c>
      <c r="H84" s="4"/>
      <c r="I84" s="4" t="e">
        <f>VLOOKUP(Tableau1359112131[[#This Row],[Nom Prénom]],'LISTE NOMS ET CLUBS'!A:B,2,0)</f>
        <v>#N/A</v>
      </c>
      <c r="J84" s="8"/>
      <c r="K84" s="4"/>
    </row>
    <row r="85" spans="1:11" x14ac:dyDescent="0.3">
      <c r="A85" s="4">
        <v>18</v>
      </c>
      <c r="C85" s="4" t="e">
        <f>VLOOKUP(Tableau148102030[[#This Row],[Nom Prénom]],'LISTE NOMS ET CLUBS'!A:B,2,0)</f>
        <v>#N/A</v>
      </c>
      <c r="G85" s="4">
        <v>18</v>
      </c>
      <c r="H85" s="4"/>
      <c r="I85" s="4" t="e">
        <f>VLOOKUP(Tableau1359112131[[#This Row],[Nom Prénom]],'LISTE NOMS ET CLUBS'!A:B,2,0)</f>
        <v>#N/A</v>
      </c>
      <c r="J85" s="8"/>
      <c r="K85" s="4"/>
    </row>
    <row r="86" spans="1:11" x14ac:dyDescent="0.3">
      <c r="A86" s="4">
        <v>19</v>
      </c>
      <c r="C86" s="4" t="e">
        <f>VLOOKUP(Tableau148102030[[#This Row],[Nom Prénom]],'LISTE NOMS ET CLUBS'!A:B,2,0)</f>
        <v>#N/A</v>
      </c>
      <c r="G86" s="4">
        <v>19</v>
      </c>
      <c r="H86" s="4"/>
      <c r="I86" s="4" t="e">
        <f>VLOOKUP(Tableau1359112131[[#This Row],[Nom Prénom]],'LISTE NOMS ET CLUBS'!A:B,2,0)</f>
        <v>#N/A</v>
      </c>
      <c r="J86" s="8"/>
      <c r="K86" s="4"/>
    </row>
    <row r="87" spans="1:11" x14ac:dyDescent="0.3">
      <c r="A87" s="4">
        <v>20</v>
      </c>
      <c r="C87" s="4" t="e">
        <f>VLOOKUP(Tableau148102030[[#This Row],[Nom Prénom]],'LISTE NOMS ET CLUBS'!A:B,2,0)</f>
        <v>#N/A</v>
      </c>
      <c r="G87" s="4">
        <v>20</v>
      </c>
      <c r="H87" s="4"/>
      <c r="I87" s="4" t="e">
        <f>VLOOKUP(Tableau1359112131[[#This Row],[Nom Prénom]],'LISTE NOMS ET CLUBS'!A:B,2,0)</f>
        <v>#N/A</v>
      </c>
      <c r="J87" s="8"/>
      <c r="K87" s="4"/>
    </row>
    <row r="88" spans="1:11" x14ac:dyDescent="0.3">
      <c r="A88" s="4">
        <v>21</v>
      </c>
      <c r="C88" s="4" t="e">
        <f>VLOOKUP(Tableau148102030[[#This Row],[Nom Prénom]],'LISTE NOMS ET CLUBS'!A:B,2,0)</f>
        <v>#N/A</v>
      </c>
      <c r="G88" s="4">
        <v>21</v>
      </c>
      <c r="H88" s="4"/>
      <c r="I88" s="4" t="e">
        <f>VLOOKUP(Tableau1359112131[[#This Row],[Nom Prénom]],'LISTE NOMS ET CLUBS'!A:B,2,0)</f>
        <v>#N/A</v>
      </c>
      <c r="J88" s="8"/>
      <c r="K88" s="4"/>
    </row>
    <row r="89" spans="1:11" x14ac:dyDescent="0.3">
      <c r="A89" s="4">
        <v>22</v>
      </c>
      <c r="C89" s="4" t="e">
        <f>VLOOKUP(Tableau148102030[[#This Row],[Nom Prénom]],'LISTE NOMS ET CLUBS'!A:B,2,0)</f>
        <v>#N/A</v>
      </c>
      <c r="G89" s="4">
        <v>22</v>
      </c>
      <c r="H89" s="4"/>
      <c r="I89" s="4" t="e">
        <f>VLOOKUP(Tableau1359112131[[#This Row],[Nom Prénom]],'LISTE NOMS ET CLUBS'!A:B,2,0)</f>
        <v>#N/A</v>
      </c>
      <c r="J89" s="8"/>
      <c r="K89" s="4"/>
    </row>
    <row r="90" spans="1:11" x14ac:dyDescent="0.3">
      <c r="A90" s="4">
        <v>23</v>
      </c>
      <c r="C90" s="4" t="e">
        <f>VLOOKUP(Tableau148102030[[#This Row],[Nom Prénom]],'LISTE NOMS ET CLUBS'!A:B,2,0)</f>
        <v>#N/A</v>
      </c>
      <c r="G90" s="4">
        <v>23</v>
      </c>
      <c r="H90" s="4"/>
      <c r="I90" s="4" t="e">
        <f>VLOOKUP(Tableau1359112131[[#This Row],[Nom Prénom]],'LISTE NOMS ET CLUBS'!A:B,2,0)</f>
        <v>#N/A</v>
      </c>
      <c r="J90" s="8"/>
      <c r="K90" s="4"/>
    </row>
    <row r="91" spans="1:11" x14ac:dyDescent="0.3">
      <c r="A91" s="4">
        <v>24</v>
      </c>
      <c r="C91" s="4" t="e">
        <f>VLOOKUP(Tableau148102030[[#This Row],[Nom Prénom]],'LISTE NOMS ET CLUBS'!A:B,2,0)</f>
        <v>#N/A</v>
      </c>
      <c r="G91" s="4">
        <v>24</v>
      </c>
      <c r="H91" s="4"/>
      <c r="I91" s="4" t="e">
        <f>VLOOKUP(Tableau1359112131[[#This Row],[Nom Prénom]],'LISTE NOMS ET CLUBS'!A:B,2,0)</f>
        <v>#N/A</v>
      </c>
      <c r="J91" s="8"/>
      <c r="K91" s="4"/>
    </row>
    <row r="92" spans="1:11" x14ac:dyDescent="0.3">
      <c r="A92" s="4">
        <v>25</v>
      </c>
      <c r="C92" s="4" t="e">
        <f>VLOOKUP(Tableau148102030[[#This Row],[Nom Prénom]],'LISTE NOMS ET CLUBS'!A:B,2,0)</f>
        <v>#N/A</v>
      </c>
      <c r="G92" s="4">
        <v>25</v>
      </c>
      <c r="H92" s="4"/>
      <c r="I92" s="4" t="e">
        <f>VLOOKUP(Tableau1359112131[[#This Row],[Nom Prénom]],'LISTE NOMS ET CLUBS'!A:B,2,0)</f>
        <v>#N/A</v>
      </c>
      <c r="J92" s="8"/>
      <c r="K92" s="4"/>
    </row>
    <row r="96" spans="1:11" ht="15.6" x14ac:dyDescent="0.3">
      <c r="A96" s="10"/>
      <c r="B96" s="10"/>
      <c r="C96" s="10" t="s">
        <v>26</v>
      </c>
      <c r="D96" s="12"/>
      <c r="E96" s="10"/>
      <c r="G96" s="11"/>
      <c r="H96" s="11"/>
      <c r="I96" s="11" t="s">
        <v>27</v>
      </c>
      <c r="J96" s="13"/>
      <c r="K96" s="11"/>
    </row>
    <row r="97" spans="1:11" ht="15" x14ac:dyDescent="0.3">
      <c r="A97" s="2"/>
      <c r="B97" s="2"/>
      <c r="C97" s="2" t="s">
        <v>15</v>
      </c>
      <c r="D97" s="6"/>
      <c r="E97" s="2"/>
      <c r="G97" s="2"/>
      <c r="H97" s="2"/>
      <c r="I97" s="2" t="s">
        <v>15</v>
      </c>
      <c r="J97" s="6"/>
      <c r="K97" s="2"/>
    </row>
    <row r="98" spans="1:11" ht="15" x14ac:dyDescent="0.3">
      <c r="A98" s="3"/>
      <c r="B98" s="3"/>
      <c r="C98" s="3" t="s">
        <v>29</v>
      </c>
      <c r="D98" s="7"/>
      <c r="E98" s="1"/>
      <c r="G98" s="3"/>
      <c r="H98" s="3"/>
      <c r="I98" s="3" t="s">
        <v>29</v>
      </c>
      <c r="J98" s="7"/>
      <c r="K98" s="1"/>
    </row>
    <row r="99" spans="1:11" x14ac:dyDescent="0.3">
      <c r="A99" s="4" t="s">
        <v>3</v>
      </c>
      <c r="B99" s="4" t="s">
        <v>4</v>
      </c>
      <c r="C99" s="4" t="s">
        <v>5</v>
      </c>
      <c r="D99" s="8" t="s">
        <v>6</v>
      </c>
      <c r="E99" s="4" t="s">
        <v>7</v>
      </c>
      <c r="G99" s="4" t="s">
        <v>3</v>
      </c>
      <c r="H99" s="4" t="s">
        <v>4</v>
      </c>
      <c r="I99" s="4" t="s">
        <v>5</v>
      </c>
      <c r="J99" s="8" t="s">
        <v>6</v>
      </c>
      <c r="K99" s="4" t="s">
        <v>7</v>
      </c>
    </row>
    <row r="100" spans="1:11" x14ac:dyDescent="0.3">
      <c r="A100" s="4">
        <v>1</v>
      </c>
      <c r="B100" s="4" t="s">
        <v>131</v>
      </c>
      <c r="C100" s="4" t="str">
        <f>VLOOKUP(Tableau14810122232[[#This Row],[Nom Prénom]],'LISTE NOMS ET CLUBS'!A:B,2,0)</f>
        <v>Pont de Beauvoisin</v>
      </c>
      <c r="D100" s="8" t="s">
        <v>312</v>
      </c>
      <c r="E100" s="4" t="s">
        <v>46</v>
      </c>
      <c r="G100" s="4">
        <v>4</v>
      </c>
      <c r="H100" s="4" t="s">
        <v>54</v>
      </c>
      <c r="I100" s="4" t="str">
        <f>VLOOKUP(Tableau135911132333[[#This Row],[Nom Prénom]],'LISTE NOMS ET CLUBS'!A:B,2,0)</f>
        <v>Les Avenières</v>
      </c>
      <c r="J100" s="8" t="s">
        <v>343</v>
      </c>
      <c r="K100" s="4" t="s">
        <v>46</v>
      </c>
    </row>
    <row r="101" spans="1:11" x14ac:dyDescent="0.3">
      <c r="A101" s="4">
        <v>2</v>
      </c>
      <c r="B101" s="4" t="s">
        <v>134</v>
      </c>
      <c r="C101" s="4" t="str">
        <f>VLOOKUP(Tableau14810122232[[#This Row],[Nom Prénom]],'LISTE NOMS ET CLUBS'!A:B,2,0)</f>
        <v>Pont de Beauvoisin</v>
      </c>
      <c r="D101" s="8" t="s">
        <v>313</v>
      </c>
      <c r="E101" s="4" t="s">
        <v>47</v>
      </c>
      <c r="G101" s="4">
        <v>5</v>
      </c>
      <c r="H101" s="4" t="s">
        <v>111</v>
      </c>
      <c r="I101" s="4" t="str">
        <f>VLOOKUP(Tableau135911132333[[#This Row],[Nom Prénom]],'LISTE NOMS ET CLUBS'!A:B,2,0)</f>
        <v>St Geoire en Valdaine</v>
      </c>
      <c r="J101" s="8" t="s">
        <v>344</v>
      </c>
      <c r="K101" s="4" t="s">
        <v>47</v>
      </c>
    </row>
    <row r="102" spans="1:11" x14ac:dyDescent="0.3">
      <c r="A102" s="4">
        <v>3</v>
      </c>
      <c r="B102" s="4" t="s">
        <v>104</v>
      </c>
      <c r="C102" s="4" t="str">
        <f>VLOOKUP(Tableau14810122232[[#This Row],[Nom Prénom]],'LISTE NOMS ET CLUBS'!A:B,2,0)</f>
        <v>St Geoire en Valdaine</v>
      </c>
      <c r="D102" s="8" t="s">
        <v>314</v>
      </c>
      <c r="E102" s="4" t="s">
        <v>48</v>
      </c>
      <c r="G102" s="4">
        <v>6</v>
      </c>
      <c r="H102" s="4" t="s">
        <v>90</v>
      </c>
      <c r="I102" s="4" t="str">
        <f>VLOOKUP(Tableau135911132333[[#This Row],[Nom Prénom]],'LISTE NOMS ET CLUBS'!A:B,2,0)</f>
        <v>Entre Deux Guiers</v>
      </c>
      <c r="J102" s="8" t="s">
        <v>345</v>
      </c>
      <c r="K102" s="4" t="s">
        <v>48</v>
      </c>
    </row>
    <row r="103" spans="1:11" x14ac:dyDescent="0.3">
      <c r="A103" s="4">
        <v>4</v>
      </c>
      <c r="B103" s="4" t="s">
        <v>71</v>
      </c>
      <c r="C103" s="4" t="str">
        <f>VLOOKUP(Tableau14810122232[[#This Row],[Nom Prénom]],'LISTE NOMS ET CLUBS'!A:B,2,0)</f>
        <v>Entre Deux Guiers</v>
      </c>
      <c r="D103" s="8" t="s">
        <v>315</v>
      </c>
      <c r="E103" s="4" t="s">
        <v>48</v>
      </c>
      <c r="G103" s="4">
        <v>2</v>
      </c>
      <c r="H103" s="4" t="s">
        <v>16</v>
      </c>
      <c r="I103" s="4" t="str">
        <f>VLOOKUP(Tableau135911132333[[#This Row],[Nom Prénom]],'LISTE NOMS ET CLUBS'!A:B,2,0)</f>
        <v>Les Avenières</v>
      </c>
      <c r="J103" s="8" t="s">
        <v>346</v>
      </c>
      <c r="K103" s="4" t="s">
        <v>48</v>
      </c>
    </row>
    <row r="104" spans="1:11" x14ac:dyDescent="0.3">
      <c r="A104" s="4">
        <v>5</v>
      </c>
      <c r="B104" s="4" t="s">
        <v>86</v>
      </c>
      <c r="C104" s="4" t="str">
        <f>VLOOKUP(Tableau14810122232[[#This Row],[Nom Prénom]],'LISTE NOMS ET CLUBS'!A:B,2,0)</f>
        <v>Entre Deux Guiers</v>
      </c>
      <c r="D104" s="8" t="s">
        <v>316</v>
      </c>
      <c r="E104" s="4" t="s">
        <v>48</v>
      </c>
      <c r="G104" s="4">
        <v>7</v>
      </c>
      <c r="H104" s="4" t="s">
        <v>89</v>
      </c>
      <c r="I104" s="4" t="str">
        <f>VLOOKUP(Tableau135911132333[[#This Row],[Nom Prénom]],'LISTE NOMS ET CLUBS'!A:B,2,0)</f>
        <v>Entre Deux Guiers</v>
      </c>
      <c r="J104" s="8" t="s">
        <v>347</v>
      </c>
      <c r="K104" s="4" t="s">
        <v>48</v>
      </c>
    </row>
    <row r="105" spans="1:11" x14ac:dyDescent="0.3">
      <c r="A105" s="4">
        <v>6</v>
      </c>
      <c r="B105" s="4" t="s">
        <v>103</v>
      </c>
      <c r="C105" s="4" t="str">
        <f>VLOOKUP(Tableau14810122232[[#This Row],[Nom Prénom]],'LISTE NOMS ET CLUBS'!A:B,2,0)</f>
        <v>St Geoire en Valdaine</v>
      </c>
      <c r="D105" s="8" t="s">
        <v>317</v>
      </c>
      <c r="G105" s="4">
        <v>8</v>
      </c>
      <c r="H105" s="4" t="s">
        <v>93</v>
      </c>
      <c r="I105" s="4" t="str">
        <f>VLOOKUP(Tableau135911132333[[#This Row],[Nom Prénom]],'LISTE NOMS ET CLUBS'!A:B,2,0)</f>
        <v>Entre Deux Guiers</v>
      </c>
      <c r="J105" s="8" t="s">
        <v>348</v>
      </c>
      <c r="K105" s="4"/>
    </row>
    <row r="106" spans="1:11" x14ac:dyDescent="0.3">
      <c r="A106" s="4">
        <v>7</v>
      </c>
      <c r="B106" s="4" t="s">
        <v>105</v>
      </c>
      <c r="C106" s="4" t="str">
        <f>VLOOKUP(Tableau14810122232[[#This Row],[Nom Prénom]],'LISTE NOMS ET CLUBS'!A:B,2,0)</f>
        <v>St Geoire en Valdaine</v>
      </c>
      <c r="D106" s="8" t="s">
        <v>318</v>
      </c>
      <c r="G106" s="4">
        <v>9</v>
      </c>
      <c r="H106" s="4" t="s">
        <v>124</v>
      </c>
      <c r="I106" s="4" t="str">
        <f>VLOOKUP(Tableau135911132333[[#This Row],[Nom Prénom]],'LISTE NOMS ET CLUBS'!A:B,2,0)</f>
        <v>Pont de Beauvoisin</v>
      </c>
      <c r="J106" s="8" t="s">
        <v>247</v>
      </c>
      <c r="K106" s="4"/>
    </row>
    <row r="107" spans="1:11" x14ac:dyDescent="0.3">
      <c r="A107" s="4">
        <v>8</v>
      </c>
      <c r="B107" s="4" t="s">
        <v>121</v>
      </c>
      <c r="C107" s="4" t="str">
        <f>VLOOKUP(Tableau14810122232[[#This Row],[Nom Prénom]],'LISTE NOMS ET CLUBS'!A:B,2,0)</f>
        <v>Pont de Beauvoisin</v>
      </c>
      <c r="D107" s="8" t="s">
        <v>319</v>
      </c>
      <c r="G107" s="4">
        <v>10</v>
      </c>
      <c r="H107" s="4" t="s">
        <v>92</v>
      </c>
      <c r="I107" s="4" t="str">
        <f>VLOOKUP(Tableau135911132333[[#This Row],[Nom Prénom]],'LISTE NOMS ET CLUBS'!A:B,2,0)</f>
        <v>Entre Deux Guiers</v>
      </c>
      <c r="J107" s="8" t="s">
        <v>349</v>
      </c>
      <c r="K107" s="4"/>
    </row>
    <row r="108" spans="1:11" x14ac:dyDescent="0.3">
      <c r="A108" s="4">
        <v>9</v>
      </c>
      <c r="C108" s="4" t="e">
        <f>VLOOKUP(Tableau14810122232[[#This Row],[Nom Prénom]],'LISTE NOMS ET CLUBS'!A:B,2,0)</f>
        <v>#N/A</v>
      </c>
      <c r="G108" s="4">
        <v>11</v>
      </c>
      <c r="H108" s="4" t="s">
        <v>123</v>
      </c>
      <c r="I108" s="4" t="str">
        <f>VLOOKUP(Tableau135911132333[[#This Row],[Nom Prénom]],'LISTE NOMS ET CLUBS'!A:B,2,0)</f>
        <v>Pont de Beauvoisin</v>
      </c>
      <c r="J108" s="8" t="s">
        <v>350</v>
      </c>
      <c r="K108" s="4"/>
    </row>
    <row r="109" spans="1:11" x14ac:dyDescent="0.3">
      <c r="A109" s="4">
        <v>10</v>
      </c>
      <c r="C109" s="4" t="e">
        <f>VLOOKUP(Tableau14810122232[[#This Row],[Nom Prénom]],'LISTE NOMS ET CLUBS'!A:B,2,0)</f>
        <v>#N/A</v>
      </c>
      <c r="G109" s="4">
        <v>12</v>
      </c>
      <c r="H109" s="4" t="s">
        <v>112</v>
      </c>
      <c r="I109" s="4" t="str">
        <f>VLOOKUP(Tableau135911132333[[#This Row],[Nom Prénom]],'LISTE NOMS ET CLUBS'!A:B,2,0)</f>
        <v>St Geoire en Valdaine</v>
      </c>
      <c r="J109" s="8" t="s">
        <v>351</v>
      </c>
      <c r="K109" s="4"/>
    </row>
    <row r="110" spans="1:11" x14ac:dyDescent="0.3">
      <c r="A110" s="4">
        <v>11</v>
      </c>
      <c r="C110" s="4" t="e">
        <f>VLOOKUP(Tableau14810122232[[#This Row],[Nom Prénom]],'LISTE NOMS ET CLUBS'!A:B,2,0)</f>
        <v>#N/A</v>
      </c>
      <c r="G110" s="4">
        <v>1</v>
      </c>
      <c r="H110" s="4" t="s">
        <v>49</v>
      </c>
      <c r="I110" s="4" t="str">
        <f>VLOOKUP(Tableau135911132333[[#This Row],[Nom Prénom]],'LISTE NOMS ET CLUBS'!A:B,2,0)</f>
        <v>Les Avenières</v>
      </c>
      <c r="J110" s="8" t="s">
        <v>352</v>
      </c>
      <c r="K110" s="4"/>
    </row>
    <row r="111" spans="1:11" x14ac:dyDescent="0.3">
      <c r="A111" s="4">
        <v>12</v>
      </c>
      <c r="C111" s="4" t="e">
        <f>VLOOKUP(Tableau14810122232[[#This Row],[Nom Prénom]],'LISTE NOMS ET CLUBS'!A:B,2,0)</f>
        <v>#N/A</v>
      </c>
      <c r="G111" s="4">
        <v>3</v>
      </c>
      <c r="H111" s="4" t="s">
        <v>18</v>
      </c>
      <c r="I111" s="4" t="str">
        <f>VLOOKUP(Tableau135911132333[[#This Row],[Nom Prénom]],'LISTE NOMS ET CLUBS'!A:B,2,0)</f>
        <v>Les Avenières</v>
      </c>
      <c r="J111" s="8" t="s">
        <v>353</v>
      </c>
      <c r="K111" s="4"/>
    </row>
    <row r="112" spans="1:11" x14ac:dyDescent="0.3">
      <c r="A112" s="4">
        <v>13</v>
      </c>
      <c r="C112" s="4" t="e">
        <f>VLOOKUP(Tableau14810122232[[#This Row],[Nom Prénom]],'LISTE NOMS ET CLUBS'!A:B,2,0)</f>
        <v>#N/A</v>
      </c>
      <c r="G112" s="4">
        <v>13</v>
      </c>
      <c r="H112" s="4" t="s">
        <v>87</v>
      </c>
      <c r="I112" s="4" t="str">
        <f>VLOOKUP(Tableau135911132333[[#This Row],[Nom Prénom]],'LISTE NOMS ET CLUBS'!A:B,2,0)</f>
        <v>Entre Deux Guiers</v>
      </c>
      <c r="J112" s="8" t="s">
        <v>354</v>
      </c>
      <c r="K112" s="4"/>
    </row>
    <row r="113" spans="1:11" x14ac:dyDescent="0.3">
      <c r="A113" s="4">
        <v>14</v>
      </c>
      <c r="C113" s="4" t="e">
        <f>VLOOKUP(Tableau14810122232[[#This Row],[Nom Prénom]],'LISTE NOMS ET CLUBS'!A:B,2,0)</f>
        <v>#N/A</v>
      </c>
      <c r="G113" s="4">
        <v>14</v>
      </c>
      <c r="H113" s="4" t="s">
        <v>91</v>
      </c>
      <c r="I113" s="4" t="str">
        <f>VLOOKUP(Tableau135911132333[[#This Row],[Nom Prénom]],'LISTE NOMS ET CLUBS'!A:B,2,0)</f>
        <v>Entre Deux Guiers</v>
      </c>
      <c r="J113" s="8" t="s">
        <v>355</v>
      </c>
      <c r="K113" s="4"/>
    </row>
    <row r="114" spans="1:11" x14ac:dyDescent="0.3">
      <c r="A114" s="4">
        <v>15</v>
      </c>
      <c r="C114" s="4" t="e">
        <f>VLOOKUP(Tableau14810122232[[#This Row],[Nom Prénom]],'LISTE NOMS ET CLUBS'!A:B,2,0)</f>
        <v>#N/A</v>
      </c>
      <c r="G114" s="4">
        <v>15</v>
      </c>
      <c r="H114" s="4" t="s">
        <v>113</v>
      </c>
      <c r="I114" s="4" t="str">
        <f>VLOOKUP(Tableau135911132333[[#This Row],[Nom Prénom]],'LISTE NOMS ET CLUBS'!A:B,2,0)</f>
        <v>St Geoire en Valdaine</v>
      </c>
      <c r="J114" s="8" t="s">
        <v>356</v>
      </c>
      <c r="K114" s="4"/>
    </row>
    <row r="115" spans="1:11" x14ac:dyDescent="0.3">
      <c r="A115" s="4">
        <v>16</v>
      </c>
      <c r="C115" s="4" t="e">
        <f>VLOOKUP(Tableau14810122232[[#This Row],[Nom Prénom]],'LISTE NOMS ET CLUBS'!A:B,2,0)</f>
        <v>#N/A</v>
      </c>
      <c r="G115" s="4">
        <v>16</v>
      </c>
      <c r="H115" s="4"/>
      <c r="I115" s="4" t="e">
        <f>VLOOKUP(Tableau135911132333[[#This Row],[Nom Prénom]],'LISTE NOMS ET CLUBS'!A:B,2,0)</f>
        <v>#N/A</v>
      </c>
      <c r="J115" s="8"/>
      <c r="K115" s="4"/>
    </row>
    <row r="116" spans="1:11" x14ac:dyDescent="0.3">
      <c r="A116" s="4">
        <v>17</v>
      </c>
      <c r="C116" s="4" t="e">
        <f>VLOOKUP(Tableau14810122232[[#This Row],[Nom Prénom]],'LISTE NOMS ET CLUBS'!A:B,2,0)</f>
        <v>#N/A</v>
      </c>
      <c r="G116" s="4">
        <v>17</v>
      </c>
      <c r="H116" s="4"/>
      <c r="I116" s="4" t="e">
        <f>VLOOKUP(Tableau135911132333[[#This Row],[Nom Prénom]],'LISTE NOMS ET CLUBS'!A:B,2,0)</f>
        <v>#N/A</v>
      </c>
      <c r="J116" s="8"/>
      <c r="K116" s="4"/>
    </row>
    <row r="117" spans="1:11" x14ac:dyDescent="0.3">
      <c r="A117" s="4">
        <v>18</v>
      </c>
      <c r="C117" s="4" t="e">
        <f>VLOOKUP(Tableau14810122232[[#This Row],[Nom Prénom]],'LISTE NOMS ET CLUBS'!A:B,2,0)</f>
        <v>#N/A</v>
      </c>
      <c r="G117" s="4">
        <v>18</v>
      </c>
      <c r="H117" s="4"/>
      <c r="I117" s="4" t="e">
        <f>VLOOKUP(Tableau135911132333[[#This Row],[Nom Prénom]],'LISTE NOMS ET CLUBS'!A:B,2,0)</f>
        <v>#N/A</v>
      </c>
      <c r="J117" s="8"/>
      <c r="K117" s="4"/>
    </row>
    <row r="118" spans="1:11" x14ac:dyDescent="0.3">
      <c r="A118" s="4">
        <v>19</v>
      </c>
      <c r="C118" s="4" t="e">
        <f>VLOOKUP(Tableau14810122232[[#This Row],[Nom Prénom]],'LISTE NOMS ET CLUBS'!A:B,2,0)</f>
        <v>#N/A</v>
      </c>
      <c r="G118" s="4">
        <v>19</v>
      </c>
      <c r="H118" s="4"/>
      <c r="I118" s="4" t="e">
        <f>VLOOKUP(Tableau135911132333[[#This Row],[Nom Prénom]],'LISTE NOMS ET CLUBS'!A:B,2,0)</f>
        <v>#N/A</v>
      </c>
      <c r="J118" s="8"/>
      <c r="K118" s="4"/>
    </row>
    <row r="119" spans="1:11" x14ac:dyDescent="0.3">
      <c r="A119" s="4">
        <v>20</v>
      </c>
      <c r="C119" s="4" t="e">
        <f>VLOOKUP(Tableau14810122232[[#This Row],[Nom Prénom]],'LISTE NOMS ET CLUBS'!A:B,2,0)</f>
        <v>#N/A</v>
      </c>
      <c r="G119" s="4">
        <v>20</v>
      </c>
      <c r="H119" s="4"/>
      <c r="I119" s="4" t="e">
        <f>VLOOKUP(Tableau135911132333[[#This Row],[Nom Prénom]],'LISTE NOMS ET CLUBS'!A:B,2,0)</f>
        <v>#N/A</v>
      </c>
      <c r="J119" s="8"/>
      <c r="K119" s="4"/>
    </row>
    <row r="120" spans="1:11" x14ac:dyDescent="0.3">
      <c r="A120" s="4">
        <v>21</v>
      </c>
      <c r="C120" s="4" t="e">
        <f>VLOOKUP(Tableau14810122232[[#This Row],[Nom Prénom]],'LISTE NOMS ET CLUBS'!A:B,2,0)</f>
        <v>#N/A</v>
      </c>
      <c r="G120" s="4">
        <v>21</v>
      </c>
      <c r="H120" s="4"/>
      <c r="I120" s="4" t="e">
        <f>VLOOKUP(Tableau135911132333[[#This Row],[Nom Prénom]],'LISTE NOMS ET CLUBS'!A:B,2,0)</f>
        <v>#N/A</v>
      </c>
      <c r="J120" s="8"/>
      <c r="K120" s="4"/>
    </row>
    <row r="121" spans="1:11" x14ac:dyDescent="0.3">
      <c r="A121" s="4">
        <v>22</v>
      </c>
      <c r="C121" s="4" t="e">
        <f>VLOOKUP(Tableau14810122232[[#This Row],[Nom Prénom]],'LISTE NOMS ET CLUBS'!A:B,2,0)</f>
        <v>#N/A</v>
      </c>
      <c r="G121" s="4">
        <v>22</v>
      </c>
      <c r="H121" s="4"/>
      <c r="I121" s="4" t="e">
        <f>VLOOKUP(Tableau135911132333[[#This Row],[Nom Prénom]],'LISTE NOMS ET CLUBS'!A:B,2,0)</f>
        <v>#N/A</v>
      </c>
      <c r="J121" s="8"/>
      <c r="K121" s="4"/>
    </row>
    <row r="122" spans="1:11" x14ac:dyDescent="0.3">
      <c r="A122" s="4">
        <v>23</v>
      </c>
      <c r="C122" s="4" t="e">
        <f>VLOOKUP(Tableau14810122232[[#This Row],[Nom Prénom]],'LISTE NOMS ET CLUBS'!A:B,2,0)</f>
        <v>#N/A</v>
      </c>
      <c r="G122" s="4">
        <v>23</v>
      </c>
      <c r="H122" s="4"/>
      <c r="I122" s="4" t="e">
        <f>VLOOKUP(Tableau135911132333[[#This Row],[Nom Prénom]],'LISTE NOMS ET CLUBS'!A:B,2,0)</f>
        <v>#N/A</v>
      </c>
      <c r="J122" s="8"/>
      <c r="K122" s="4"/>
    </row>
    <row r="123" spans="1:11" x14ac:dyDescent="0.3">
      <c r="A123" s="4">
        <v>24</v>
      </c>
      <c r="C123" s="4" t="e">
        <f>VLOOKUP(Tableau14810122232[[#This Row],[Nom Prénom]],'LISTE NOMS ET CLUBS'!A:B,2,0)</f>
        <v>#N/A</v>
      </c>
      <c r="G123" s="4">
        <v>24</v>
      </c>
      <c r="H123" s="4"/>
      <c r="I123" s="4" t="e">
        <f>VLOOKUP(Tableau135911132333[[#This Row],[Nom Prénom]],'LISTE NOMS ET CLUBS'!A:B,2,0)</f>
        <v>#N/A</v>
      </c>
      <c r="J123" s="8"/>
      <c r="K123" s="4"/>
    </row>
    <row r="124" spans="1:11" x14ac:dyDescent="0.3">
      <c r="A124" s="4">
        <v>25</v>
      </c>
      <c r="C124" s="4" t="e">
        <f>VLOOKUP(Tableau14810122232[[#This Row],[Nom Prénom]],'LISTE NOMS ET CLUBS'!A:B,2,0)</f>
        <v>#N/A</v>
      </c>
      <c r="G124" s="4">
        <v>25</v>
      </c>
      <c r="H124" s="4"/>
      <c r="I124" s="4" t="e">
        <f>VLOOKUP(Tableau135911132333[[#This Row],[Nom Prénom]],'LISTE NOMS ET CLUBS'!A:B,2,0)</f>
        <v>#N/A</v>
      </c>
      <c r="J124" s="8"/>
      <c r="K124" s="4"/>
    </row>
    <row r="128" spans="1:11" ht="15.6" x14ac:dyDescent="0.3">
      <c r="A128" s="10"/>
      <c r="B128" s="10"/>
      <c r="C128" s="10" t="s">
        <v>26</v>
      </c>
      <c r="D128" s="12"/>
      <c r="E128" s="10"/>
      <c r="G128" s="11"/>
      <c r="H128" s="11"/>
      <c r="I128" s="11" t="s">
        <v>27</v>
      </c>
      <c r="J128" s="13"/>
      <c r="K128" s="11"/>
    </row>
    <row r="129" spans="1:11" ht="15" x14ac:dyDescent="0.3">
      <c r="A129" s="2"/>
      <c r="B129" s="2"/>
      <c r="C129" s="2" t="s">
        <v>28</v>
      </c>
      <c r="D129" s="6"/>
      <c r="E129" s="2"/>
      <c r="G129" s="2"/>
      <c r="H129" s="2"/>
      <c r="I129" s="2" t="s">
        <v>28</v>
      </c>
      <c r="J129" s="6"/>
      <c r="K129" s="2"/>
    </row>
    <row r="130" spans="1:11" ht="15" x14ac:dyDescent="0.3">
      <c r="A130" s="3"/>
      <c r="B130" s="3"/>
      <c r="C130" s="3" t="s">
        <v>2</v>
      </c>
      <c r="D130" s="7"/>
      <c r="E130" s="1"/>
      <c r="G130" s="3"/>
      <c r="H130" s="3"/>
      <c r="I130" s="3" t="s">
        <v>2</v>
      </c>
      <c r="J130" s="7"/>
      <c r="K130" s="1"/>
    </row>
    <row r="131" spans="1:11" x14ac:dyDescent="0.3">
      <c r="A131" s="4" t="s">
        <v>3</v>
      </c>
      <c r="B131" s="4" t="s">
        <v>4</v>
      </c>
      <c r="C131" s="4" t="s">
        <v>5</v>
      </c>
      <c r="D131" s="8" t="s">
        <v>6</v>
      </c>
      <c r="E131" s="4" t="s">
        <v>7</v>
      </c>
      <c r="G131" s="4" t="s">
        <v>3</v>
      </c>
      <c r="H131" s="4" t="s">
        <v>4</v>
      </c>
      <c r="I131" s="4" t="s">
        <v>5</v>
      </c>
      <c r="J131" s="8" t="s">
        <v>6</v>
      </c>
      <c r="K131" s="4" t="s">
        <v>7</v>
      </c>
    </row>
    <row r="132" spans="1:11" x14ac:dyDescent="0.3">
      <c r="A132" s="4">
        <v>1</v>
      </c>
      <c r="C132" s="4" t="e">
        <f>VLOOKUP(Tableau1481012142434[[#This Row],[Nom Prénom]],'LISTE NOMS ET CLUBS'!A:B,2,0)</f>
        <v>#N/A</v>
      </c>
      <c r="G132" s="4">
        <v>1</v>
      </c>
      <c r="H132" s="4" t="s">
        <v>357</v>
      </c>
      <c r="I132" s="4" t="s">
        <v>23</v>
      </c>
      <c r="J132" s="8" t="s">
        <v>358</v>
      </c>
      <c r="K132" s="4" t="s">
        <v>46</v>
      </c>
    </row>
    <row r="133" spans="1:11" x14ac:dyDescent="0.3">
      <c r="A133" s="4">
        <v>2</v>
      </c>
      <c r="C133" s="4" t="e">
        <f>VLOOKUP(Tableau1481012142434[[#This Row],[Nom Prénom]],'LISTE NOMS ET CLUBS'!A:B,2,0)</f>
        <v>#N/A</v>
      </c>
      <c r="G133" s="4">
        <v>2</v>
      </c>
      <c r="H133" s="4" t="s">
        <v>359</v>
      </c>
      <c r="I133" s="4" t="s">
        <v>20</v>
      </c>
      <c r="J133" s="8" t="s">
        <v>360</v>
      </c>
      <c r="K133" s="4" t="s">
        <v>47</v>
      </c>
    </row>
    <row r="134" spans="1:11" x14ac:dyDescent="0.3">
      <c r="A134" s="4">
        <v>3</v>
      </c>
      <c r="C134" s="4" t="e">
        <f>VLOOKUP(Tableau1481012142434[[#This Row],[Nom Prénom]],'LISTE NOMS ET CLUBS'!A:B,2,0)</f>
        <v>#N/A</v>
      </c>
      <c r="G134" s="4">
        <v>3</v>
      </c>
      <c r="H134" s="4" t="s">
        <v>361</v>
      </c>
      <c r="I134" s="4" t="s">
        <v>231</v>
      </c>
      <c r="J134" s="8" t="s">
        <v>362</v>
      </c>
      <c r="K134" s="4"/>
    </row>
    <row r="135" spans="1:11" x14ac:dyDescent="0.3">
      <c r="A135" s="4">
        <v>4</v>
      </c>
      <c r="C135" s="4" t="e">
        <f>VLOOKUP(Tableau1481012142434[[#This Row],[Nom Prénom]],'LISTE NOMS ET CLUBS'!A:B,2,0)</f>
        <v>#N/A</v>
      </c>
      <c r="G135" s="4">
        <v>4</v>
      </c>
      <c r="H135" s="4" t="s">
        <v>363</v>
      </c>
      <c r="I135" s="4" t="s">
        <v>22</v>
      </c>
      <c r="J135" s="8" t="s">
        <v>364</v>
      </c>
      <c r="K135" s="4"/>
    </row>
    <row r="136" spans="1:11" x14ac:dyDescent="0.3">
      <c r="A136" s="4">
        <v>5</v>
      </c>
      <c r="C136" s="4" t="e">
        <f>VLOOKUP(Tableau1481012142434[[#This Row],[Nom Prénom]],'LISTE NOMS ET CLUBS'!A:B,2,0)</f>
        <v>#N/A</v>
      </c>
      <c r="G136" s="4">
        <v>5</v>
      </c>
      <c r="H136" s="4" t="s">
        <v>365</v>
      </c>
      <c r="I136" s="4" t="s">
        <v>231</v>
      </c>
      <c r="J136" s="8" t="s">
        <v>366</v>
      </c>
      <c r="K136" s="4"/>
    </row>
    <row r="137" spans="1:11" x14ac:dyDescent="0.3">
      <c r="A137" s="4">
        <v>6</v>
      </c>
      <c r="C137" s="4" t="e">
        <f>VLOOKUP(Tableau1481012142434[[#This Row],[Nom Prénom]],'LISTE NOMS ET CLUBS'!A:B,2,0)</f>
        <v>#N/A</v>
      </c>
      <c r="G137" s="4">
        <v>6</v>
      </c>
      <c r="H137" s="4" t="s">
        <v>367</v>
      </c>
      <c r="I137" s="4" t="s">
        <v>23</v>
      </c>
      <c r="J137" s="8" t="s">
        <v>368</v>
      </c>
      <c r="K137" s="4"/>
    </row>
    <row r="138" spans="1:11" x14ac:dyDescent="0.3">
      <c r="A138" s="4">
        <v>7</v>
      </c>
      <c r="C138" s="4" t="e">
        <f>VLOOKUP(Tableau1481012142434[[#This Row],[Nom Prénom]],'LISTE NOMS ET CLUBS'!A:B,2,0)</f>
        <v>#N/A</v>
      </c>
      <c r="G138" s="4">
        <v>7</v>
      </c>
      <c r="H138" s="4"/>
      <c r="I138" s="4"/>
      <c r="J138" s="8"/>
      <c r="K138" s="4"/>
    </row>
    <row r="139" spans="1:11" x14ac:dyDescent="0.3">
      <c r="A139" s="4">
        <v>8</v>
      </c>
      <c r="C139" s="4" t="e">
        <f>VLOOKUP(Tableau1481012142434[[#This Row],[Nom Prénom]],'LISTE NOMS ET CLUBS'!A:B,2,0)</f>
        <v>#N/A</v>
      </c>
      <c r="G139" s="4">
        <v>8</v>
      </c>
      <c r="H139" s="4"/>
      <c r="I139" s="4"/>
      <c r="J139" s="8"/>
      <c r="K139" s="4"/>
    </row>
    <row r="140" spans="1:11" x14ac:dyDescent="0.3">
      <c r="A140" s="4">
        <v>9</v>
      </c>
      <c r="C140" s="4" t="e">
        <f>VLOOKUP(Tableau1481012142434[[#This Row],[Nom Prénom]],'LISTE NOMS ET CLUBS'!A:B,2,0)</f>
        <v>#N/A</v>
      </c>
      <c r="G140" s="4">
        <v>9</v>
      </c>
      <c r="H140" s="4"/>
      <c r="I140" s="4"/>
      <c r="J140" s="8"/>
      <c r="K140" s="4"/>
    </row>
    <row r="141" spans="1:11" x14ac:dyDescent="0.3">
      <c r="A141" s="4">
        <v>10</v>
      </c>
      <c r="C141" s="4" t="e">
        <f>VLOOKUP(Tableau1481012142434[[#This Row],[Nom Prénom]],'LISTE NOMS ET CLUBS'!A:B,2,0)</f>
        <v>#N/A</v>
      </c>
      <c r="G141" s="4">
        <v>10</v>
      </c>
      <c r="H141" s="4"/>
      <c r="I141" s="4"/>
      <c r="J141" s="8"/>
      <c r="K141" s="4"/>
    </row>
    <row r="142" spans="1:11" x14ac:dyDescent="0.3">
      <c r="A142" s="4">
        <v>11</v>
      </c>
      <c r="C142" s="4" t="e">
        <f>VLOOKUP(Tableau1481012142434[[#This Row],[Nom Prénom]],'LISTE NOMS ET CLUBS'!A:B,2,0)</f>
        <v>#N/A</v>
      </c>
      <c r="G142" s="4">
        <v>11</v>
      </c>
      <c r="H142" s="4"/>
      <c r="I142" s="4"/>
      <c r="J142" s="8"/>
      <c r="K142" s="4"/>
    </row>
    <row r="143" spans="1:11" x14ac:dyDescent="0.3">
      <c r="A143" s="4">
        <v>12</v>
      </c>
      <c r="C143" s="4" t="e">
        <f>VLOOKUP(Tableau1481012142434[[#This Row],[Nom Prénom]],'LISTE NOMS ET CLUBS'!A:B,2,0)</f>
        <v>#N/A</v>
      </c>
      <c r="G143" s="4">
        <v>12</v>
      </c>
      <c r="H143" s="4"/>
      <c r="I143" s="4" t="e">
        <f>VLOOKUP(Tableau13591113152535[[#This Row],[Nom Prénom]],'LISTE NOMS ET CLUBS'!A:B,2,0)</f>
        <v>#N/A</v>
      </c>
      <c r="J143" s="8"/>
      <c r="K143" s="4"/>
    </row>
    <row r="144" spans="1:11" x14ac:dyDescent="0.3">
      <c r="A144" s="4">
        <v>13</v>
      </c>
      <c r="C144" s="4" t="e">
        <f>VLOOKUP(Tableau1481012142434[[#This Row],[Nom Prénom]],'LISTE NOMS ET CLUBS'!A:B,2,0)</f>
        <v>#N/A</v>
      </c>
      <c r="G144" s="4">
        <v>13</v>
      </c>
      <c r="H144" s="4"/>
      <c r="I144" s="4" t="e">
        <f>VLOOKUP(Tableau13591113152535[[#This Row],[Nom Prénom]],'LISTE NOMS ET CLUBS'!A:B,2,0)</f>
        <v>#N/A</v>
      </c>
      <c r="J144" s="8"/>
      <c r="K144" s="4"/>
    </row>
    <row r="145" spans="1:11" x14ac:dyDescent="0.3">
      <c r="A145" s="4">
        <v>14</v>
      </c>
      <c r="C145" s="4" t="e">
        <f>VLOOKUP(Tableau1481012142434[[#This Row],[Nom Prénom]],'LISTE NOMS ET CLUBS'!A:B,2,0)</f>
        <v>#N/A</v>
      </c>
      <c r="G145" s="4">
        <v>14</v>
      </c>
      <c r="H145" s="4"/>
      <c r="I145" s="4" t="e">
        <f>VLOOKUP(Tableau13591113152535[[#This Row],[Nom Prénom]],'LISTE NOMS ET CLUBS'!A:B,2,0)</f>
        <v>#N/A</v>
      </c>
      <c r="J145" s="8"/>
      <c r="K145" s="4"/>
    </row>
    <row r="146" spans="1:11" x14ac:dyDescent="0.3">
      <c r="A146" s="4">
        <v>15</v>
      </c>
      <c r="C146" s="4" t="e">
        <f>VLOOKUP(Tableau1481012142434[[#This Row],[Nom Prénom]],'LISTE NOMS ET CLUBS'!A:B,2,0)</f>
        <v>#N/A</v>
      </c>
      <c r="G146" s="4">
        <v>15</v>
      </c>
      <c r="H146" s="4"/>
      <c r="I146" s="4" t="e">
        <f>VLOOKUP(Tableau13591113152535[[#This Row],[Nom Prénom]],'LISTE NOMS ET CLUBS'!A:B,2,0)</f>
        <v>#N/A</v>
      </c>
      <c r="J146" s="8"/>
      <c r="K146" s="4"/>
    </row>
    <row r="147" spans="1:11" x14ac:dyDescent="0.3">
      <c r="A147" s="4">
        <v>16</v>
      </c>
      <c r="C147" s="4" t="e">
        <f>VLOOKUP(Tableau1481012142434[[#This Row],[Nom Prénom]],'LISTE NOMS ET CLUBS'!A:B,2,0)</f>
        <v>#N/A</v>
      </c>
      <c r="G147" s="4">
        <v>16</v>
      </c>
      <c r="H147" s="4"/>
      <c r="I147" s="4" t="e">
        <f>VLOOKUP(Tableau13591113152535[[#This Row],[Nom Prénom]],'LISTE NOMS ET CLUBS'!A:B,2,0)</f>
        <v>#N/A</v>
      </c>
      <c r="J147" s="8"/>
      <c r="K147" s="4"/>
    </row>
    <row r="148" spans="1:11" x14ac:dyDescent="0.3">
      <c r="A148" s="4">
        <v>17</v>
      </c>
      <c r="C148" s="4" t="e">
        <f>VLOOKUP(Tableau1481012142434[[#This Row],[Nom Prénom]],'LISTE NOMS ET CLUBS'!A:B,2,0)</f>
        <v>#N/A</v>
      </c>
      <c r="G148" s="4">
        <v>17</v>
      </c>
      <c r="H148" s="4"/>
      <c r="I148" s="4" t="e">
        <f>VLOOKUP(Tableau13591113152535[[#This Row],[Nom Prénom]],'LISTE NOMS ET CLUBS'!A:B,2,0)</f>
        <v>#N/A</v>
      </c>
      <c r="J148" s="8"/>
      <c r="K148" s="4"/>
    </row>
    <row r="149" spans="1:11" x14ac:dyDescent="0.3">
      <c r="A149" s="4">
        <v>18</v>
      </c>
      <c r="C149" s="4" t="e">
        <f>VLOOKUP(Tableau1481012142434[[#This Row],[Nom Prénom]],'LISTE NOMS ET CLUBS'!A:B,2,0)</f>
        <v>#N/A</v>
      </c>
      <c r="G149" s="4">
        <v>18</v>
      </c>
      <c r="H149" s="4"/>
      <c r="I149" s="4" t="e">
        <f>VLOOKUP(Tableau13591113152535[[#This Row],[Nom Prénom]],'LISTE NOMS ET CLUBS'!A:B,2,0)</f>
        <v>#N/A</v>
      </c>
      <c r="J149" s="8"/>
      <c r="K149" s="4"/>
    </row>
    <row r="150" spans="1:11" x14ac:dyDescent="0.3">
      <c r="A150" s="4">
        <v>19</v>
      </c>
      <c r="C150" s="4" t="e">
        <f>VLOOKUP(Tableau1481012142434[[#This Row],[Nom Prénom]],'LISTE NOMS ET CLUBS'!A:B,2,0)</f>
        <v>#N/A</v>
      </c>
      <c r="G150" s="4">
        <v>19</v>
      </c>
      <c r="H150" s="4"/>
      <c r="I150" s="4" t="e">
        <f>VLOOKUP(Tableau13591113152535[[#This Row],[Nom Prénom]],'LISTE NOMS ET CLUBS'!A:B,2,0)</f>
        <v>#N/A</v>
      </c>
      <c r="J150" s="8"/>
      <c r="K150" s="4"/>
    </row>
    <row r="151" spans="1:11" x14ac:dyDescent="0.3">
      <c r="A151" s="4">
        <v>20</v>
      </c>
      <c r="C151" s="4" t="e">
        <f>VLOOKUP(Tableau1481012142434[[#This Row],[Nom Prénom]],'LISTE NOMS ET CLUBS'!A:B,2,0)</f>
        <v>#N/A</v>
      </c>
      <c r="G151" s="4">
        <v>20</v>
      </c>
      <c r="H151" s="4"/>
      <c r="I151" s="4" t="e">
        <f>VLOOKUP(Tableau13591113152535[[#This Row],[Nom Prénom]],'LISTE NOMS ET CLUBS'!A:B,2,0)</f>
        <v>#N/A</v>
      </c>
      <c r="J151" s="8"/>
      <c r="K151" s="4"/>
    </row>
    <row r="152" spans="1:11" x14ac:dyDescent="0.3">
      <c r="A152" s="4">
        <v>21</v>
      </c>
      <c r="C152" s="4" t="e">
        <f>VLOOKUP(Tableau1481012142434[[#This Row],[Nom Prénom]],'LISTE NOMS ET CLUBS'!A:B,2,0)</f>
        <v>#N/A</v>
      </c>
      <c r="G152" s="4">
        <v>21</v>
      </c>
      <c r="H152" s="4"/>
      <c r="I152" s="4" t="e">
        <f>VLOOKUP(Tableau13591113152535[[#This Row],[Nom Prénom]],'LISTE NOMS ET CLUBS'!A:B,2,0)</f>
        <v>#N/A</v>
      </c>
      <c r="J152" s="8"/>
      <c r="K152" s="4"/>
    </row>
    <row r="153" spans="1:11" x14ac:dyDescent="0.3">
      <c r="A153" s="4">
        <v>22</v>
      </c>
      <c r="C153" s="4" t="e">
        <f>VLOOKUP(Tableau1481012142434[[#This Row],[Nom Prénom]],'LISTE NOMS ET CLUBS'!A:B,2,0)</f>
        <v>#N/A</v>
      </c>
      <c r="G153" s="4">
        <v>22</v>
      </c>
      <c r="H153" s="4"/>
      <c r="I153" s="4" t="e">
        <f>VLOOKUP(Tableau13591113152535[[#This Row],[Nom Prénom]],'LISTE NOMS ET CLUBS'!A:B,2,0)</f>
        <v>#N/A</v>
      </c>
      <c r="J153" s="8"/>
      <c r="K153" s="4"/>
    </row>
    <row r="154" spans="1:11" x14ac:dyDescent="0.3">
      <c r="A154" s="4">
        <v>23</v>
      </c>
      <c r="C154" s="4" t="e">
        <f>VLOOKUP(Tableau1481012142434[[#This Row],[Nom Prénom]],'LISTE NOMS ET CLUBS'!A:B,2,0)</f>
        <v>#N/A</v>
      </c>
      <c r="G154" s="4">
        <v>23</v>
      </c>
      <c r="H154" s="4"/>
      <c r="I154" s="4" t="e">
        <f>VLOOKUP(Tableau13591113152535[[#This Row],[Nom Prénom]],'LISTE NOMS ET CLUBS'!A:B,2,0)</f>
        <v>#N/A</v>
      </c>
      <c r="J154" s="8"/>
      <c r="K154" s="4"/>
    </row>
    <row r="155" spans="1:11" x14ac:dyDescent="0.3">
      <c r="A155" s="4">
        <v>24</v>
      </c>
      <c r="C155" s="4" t="e">
        <f>VLOOKUP(Tableau1481012142434[[#This Row],[Nom Prénom]],'LISTE NOMS ET CLUBS'!A:B,2,0)</f>
        <v>#N/A</v>
      </c>
      <c r="G155" s="4">
        <v>24</v>
      </c>
      <c r="H155" s="4"/>
      <c r="I155" s="4" t="e">
        <f>VLOOKUP(Tableau13591113152535[[#This Row],[Nom Prénom]],'LISTE NOMS ET CLUBS'!A:B,2,0)</f>
        <v>#N/A</v>
      </c>
      <c r="J155" s="8"/>
      <c r="K155" s="4"/>
    </row>
    <row r="156" spans="1:11" x14ac:dyDescent="0.3">
      <c r="A156" s="4">
        <v>25</v>
      </c>
      <c r="C156" s="4" t="e">
        <f>VLOOKUP(Tableau1481012142434[[#This Row],[Nom Prénom]],'LISTE NOMS ET CLUBS'!A:B,2,0)</f>
        <v>#N/A</v>
      </c>
      <c r="G156" s="4">
        <v>25</v>
      </c>
      <c r="H156" s="4"/>
      <c r="I156" s="4" t="e">
        <f>VLOOKUP(Tableau13591113152535[[#This Row],[Nom Prénom]],'LISTE NOMS ET CLUBS'!A:B,2,0)</f>
        <v>#N/A</v>
      </c>
      <c r="J156" s="8"/>
      <c r="K156" s="4"/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0E6821-8F14-414D-9B03-50A68E982641}">
          <x14:formula1>
            <xm:f>'LISTE NOMS ET CLUBS'!$A:$A</xm:f>
          </x14:formula1>
          <xm:sqref>H1:H131 H143:H1048576</xm:sqref>
        </x14:dataValidation>
        <x14:dataValidation type="list" showInputMessage="1" showErrorMessage="1" xr:uid="{C72B32E1-8038-488D-B6AE-D957D1DF20C4}">
          <x14:formula1>
            <xm:f>'LISTE NOMS ET CLUBS'!$A:$A</xm:f>
          </x14:formula1>
          <xm:sqref>B1:B1048576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03AC-1AFC-4768-B53D-53E6DD5D12E5}">
  <dimension ref="A1:K156"/>
  <sheetViews>
    <sheetView topLeftCell="A122" workbookViewId="0">
      <selection activeCell="C137" sqref="C137"/>
    </sheetView>
  </sheetViews>
  <sheetFormatPr baseColWidth="10" defaultRowHeight="14.4" x14ac:dyDescent="0.3"/>
  <cols>
    <col min="1" max="1" width="12.33203125" style="4" bestFit="1" customWidth="1"/>
    <col min="2" max="2" width="31.33203125" style="4" customWidth="1"/>
    <col min="3" max="3" width="19" style="4" bestFit="1" customWidth="1"/>
    <col min="4" max="4" width="11" style="8" bestFit="1" customWidth="1"/>
    <col min="5" max="5" width="10.109375" style="4" bestFit="1" customWidth="1"/>
    <col min="7" max="7" width="12.33203125" bestFit="1" customWidth="1"/>
    <col min="8" max="8" width="33.5546875" customWidth="1"/>
    <col min="9" max="9" width="18.4414062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33</v>
      </c>
      <c r="D1" s="12"/>
      <c r="E1" s="10"/>
      <c r="G1" s="11"/>
      <c r="H1" s="11"/>
      <c r="I1" s="11" t="s">
        <v>34</v>
      </c>
      <c r="J1" s="13"/>
      <c r="K1" s="11"/>
    </row>
    <row r="2" spans="1:11" ht="15" x14ac:dyDescent="0.3">
      <c r="A2" s="2"/>
      <c r="B2" s="2"/>
      <c r="C2" s="2" t="s">
        <v>12</v>
      </c>
      <c r="D2" s="6"/>
      <c r="E2" s="2"/>
      <c r="G2" s="2"/>
      <c r="H2" s="2"/>
      <c r="I2" s="2" t="s">
        <v>12</v>
      </c>
      <c r="J2" s="6"/>
      <c r="K2" s="2"/>
    </row>
    <row r="3" spans="1:11" ht="15" x14ac:dyDescent="0.3">
      <c r="A3" s="3"/>
      <c r="B3" s="3"/>
      <c r="C3" s="3" t="s">
        <v>29</v>
      </c>
      <c r="D3" s="7"/>
      <c r="E3" s="1"/>
      <c r="G3" s="3"/>
      <c r="H3" s="3"/>
      <c r="I3" s="3" t="s">
        <v>29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1</v>
      </c>
      <c r="B5" s="4" t="s">
        <v>108</v>
      </c>
      <c r="C5" s="4" t="str">
        <f>VLOOKUP(Tableau16162636[[#This Row],[Nom Prénom]],'LISTE NOMS ET CLUBS'!A:B,2,0)</f>
        <v>St Geoire en Valdaine</v>
      </c>
      <c r="D5" s="8" t="s">
        <v>203</v>
      </c>
      <c r="E5" s="4" t="s">
        <v>46</v>
      </c>
      <c r="G5" s="4">
        <v>2</v>
      </c>
      <c r="H5" s="4" t="s">
        <v>66</v>
      </c>
      <c r="I5" s="4" t="str">
        <f>VLOOKUP(Tableau137172737[[#This Row],[Nom Prénom]],'LISTE NOMS ET CLUBS'!A:B,2,0)</f>
        <v>Entre Deux Guiers</v>
      </c>
      <c r="J5" s="8" t="s">
        <v>210</v>
      </c>
      <c r="K5" s="4" t="s">
        <v>46</v>
      </c>
    </row>
    <row r="6" spans="1:11" x14ac:dyDescent="0.3">
      <c r="A6" s="4">
        <v>2</v>
      </c>
      <c r="B6" s="4" t="s">
        <v>126</v>
      </c>
      <c r="C6" s="4" t="str">
        <f>VLOOKUP(Tableau16162636[[#This Row],[Nom Prénom]],'LISTE NOMS ET CLUBS'!A:B,2,0)</f>
        <v>Pont de Beauvoisin</v>
      </c>
      <c r="D6" s="8" t="s">
        <v>204</v>
      </c>
      <c r="E6" s="4" t="s">
        <v>47</v>
      </c>
      <c r="G6" s="4">
        <v>3</v>
      </c>
      <c r="H6" s="4" t="s">
        <v>68</v>
      </c>
      <c r="I6" s="4" t="str">
        <f>VLOOKUP(Tableau137172737[[#This Row],[Nom Prénom]],'LISTE NOMS ET CLUBS'!A:B,2,0)</f>
        <v>Entre Deux Guiers</v>
      </c>
      <c r="J6" s="8" t="s">
        <v>211</v>
      </c>
      <c r="K6" s="4" t="s">
        <v>47</v>
      </c>
    </row>
    <row r="7" spans="1:11" x14ac:dyDescent="0.3">
      <c r="A7" s="4">
        <v>3</v>
      </c>
      <c r="B7" s="4" t="s">
        <v>110</v>
      </c>
      <c r="C7" s="4" t="str">
        <f>VLOOKUP(Tableau16162636[[#This Row],[Nom Prénom]],'LISTE NOMS ET CLUBS'!A:B,2,0)</f>
        <v>St Geoire en Valdaine</v>
      </c>
      <c r="D7" s="8" t="s">
        <v>205</v>
      </c>
      <c r="E7" s="4" t="s">
        <v>48</v>
      </c>
      <c r="G7" s="4">
        <v>1</v>
      </c>
      <c r="H7" s="4" t="s">
        <v>35</v>
      </c>
      <c r="I7" s="4" t="str">
        <f>VLOOKUP(Tableau137172737[[#This Row],[Nom Prénom]],'LISTE NOMS ET CLUBS'!A:B,2,0)</f>
        <v>Les Avenières</v>
      </c>
      <c r="J7" s="8" t="s">
        <v>212</v>
      </c>
      <c r="K7" s="4" t="s">
        <v>48</v>
      </c>
    </row>
    <row r="8" spans="1:11" x14ac:dyDescent="0.3">
      <c r="A8" s="4">
        <v>4</v>
      </c>
      <c r="B8" s="4" t="s">
        <v>136</v>
      </c>
      <c r="C8" s="4" t="str">
        <f>VLOOKUP(Tableau16162636[[#This Row],[Nom Prénom]],'LISTE NOMS ET CLUBS'!A:B,2,0)</f>
        <v>Pont de Beauvoisin</v>
      </c>
      <c r="D8" s="8" t="s">
        <v>206</v>
      </c>
      <c r="G8" s="4">
        <v>4</v>
      </c>
      <c r="H8" s="4" t="s">
        <v>122</v>
      </c>
      <c r="I8" s="4" t="str">
        <f>VLOOKUP(Tableau137172737[[#This Row],[Nom Prénom]],'LISTE NOMS ET CLUBS'!A:B,2,0)</f>
        <v>Pont de Beauvoisin</v>
      </c>
      <c r="J8" s="8" t="s">
        <v>213</v>
      </c>
      <c r="K8" s="4"/>
    </row>
    <row r="9" spans="1:11" x14ac:dyDescent="0.3">
      <c r="A9" s="4">
        <v>5</v>
      </c>
      <c r="B9" s="4" t="s">
        <v>125</v>
      </c>
      <c r="C9" s="4" t="str">
        <f>VLOOKUP(Tableau16162636[[#This Row],[Nom Prénom]],'LISTE NOMS ET CLUBS'!A:B,2,0)</f>
        <v>Pont de Beauvoisin</v>
      </c>
      <c r="D9" s="8" t="s">
        <v>207</v>
      </c>
      <c r="G9" s="4">
        <v>5</v>
      </c>
      <c r="H9" s="4"/>
      <c r="I9" s="4" t="e">
        <f>VLOOKUP(Tableau137172737[[#This Row],[Nom Prénom]],'LISTE NOMS ET CLUBS'!A:B,2,0)</f>
        <v>#N/A</v>
      </c>
      <c r="J9" s="8"/>
      <c r="K9" s="4"/>
    </row>
    <row r="10" spans="1:11" x14ac:dyDescent="0.3">
      <c r="A10" s="4">
        <v>6</v>
      </c>
      <c r="B10" s="4" t="s">
        <v>109</v>
      </c>
      <c r="C10" s="4" t="str">
        <f>VLOOKUP(Tableau16162636[[#This Row],[Nom Prénom]],'LISTE NOMS ET CLUBS'!A:B,2,0)</f>
        <v>St Geoire en Valdaine</v>
      </c>
      <c r="D10" s="8" t="s">
        <v>208</v>
      </c>
      <c r="G10" s="4">
        <v>6</v>
      </c>
      <c r="H10" s="4"/>
      <c r="I10" s="4" t="e">
        <f>VLOOKUP(Tableau137172737[[#This Row],[Nom Prénom]],'LISTE NOMS ET CLUBS'!A:B,2,0)</f>
        <v>#N/A</v>
      </c>
      <c r="J10" s="8"/>
      <c r="K10" s="4"/>
    </row>
    <row r="11" spans="1:11" x14ac:dyDescent="0.3">
      <c r="A11" s="4">
        <v>7</v>
      </c>
      <c r="B11" s="4" t="s">
        <v>69</v>
      </c>
      <c r="C11" s="4" t="str">
        <f>VLOOKUP(Tableau16162636[[#This Row],[Nom Prénom]],'LISTE NOMS ET CLUBS'!A:B,2,0)</f>
        <v>Entre Deux Guiers</v>
      </c>
      <c r="D11" s="8" t="s">
        <v>209</v>
      </c>
      <c r="G11" s="4">
        <v>7</v>
      </c>
      <c r="H11" s="4"/>
      <c r="I11" s="4" t="e">
        <f>VLOOKUP(Tableau137172737[[#This Row],[Nom Prénom]],'LISTE NOMS ET CLUBS'!A:B,2,0)</f>
        <v>#N/A</v>
      </c>
      <c r="J11" s="8"/>
      <c r="K11" s="4"/>
    </row>
    <row r="12" spans="1:11" x14ac:dyDescent="0.3">
      <c r="A12" s="4">
        <v>8</v>
      </c>
      <c r="C12" s="4" t="e">
        <f>VLOOKUP(Tableau16162636[[#This Row],[Nom Prénom]],'LISTE NOMS ET CLUBS'!A:B,2,0)</f>
        <v>#N/A</v>
      </c>
      <c r="G12" s="4">
        <v>8</v>
      </c>
      <c r="H12" s="4"/>
      <c r="I12" s="4" t="e">
        <f>VLOOKUP(Tableau137172737[[#This Row],[Nom Prénom]],'LISTE NOMS ET CLUBS'!A:B,2,0)</f>
        <v>#N/A</v>
      </c>
      <c r="J12" s="8"/>
      <c r="K12" s="4"/>
    </row>
    <row r="13" spans="1:11" x14ac:dyDescent="0.3">
      <c r="A13" s="4">
        <v>9</v>
      </c>
      <c r="C13" s="4" t="e">
        <f>VLOOKUP(Tableau16162636[[#This Row],[Nom Prénom]],'LISTE NOMS ET CLUBS'!A:B,2,0)</f>
        <v>#N/A</v>
      </c>
      <c r="G13" s="4">
        <v>9</v>
      </c>
      <c r="H13" s="4"/>
      <c r="I13" s="4" t="e">
        <f>VLOOKUP(Tableau137172737[[#This Row],[Nom Prénom]],'LISTE NOMS ET CLUBS'!A:B,2,0)</f>
        <v>#N/A</v>
      </c>
      <c r="J13" s="8"/>
      <c r="K13" s="4"/>
    </row>
    <row r="14" spans="1:11" x14ac:dyDescent="0.3">
      <c r="A14" s="4">
        <v>10</v>
      </c>
      <c r="C14" s="4" t="e">
        <f>VLOOKUP(Tableau16162636[[#This Row],[Nom Prénom]],'LISTE NOMS ET CLUBS'!A:B,2,0)</f>
        <v>#N/A</v>
      </c>
      <c r="G14" s="4">
        <v>10</v>
      </c>
      <c r="H14" s="4"/>
      <c r="I14" s="4" t="e">
        <f>VLOOKUP(Tableau137172737[[#This Row],[Nom Prénom]],'LISTE NOMS ET CLUBS'!A:B,2,0)</f>
        <v>#N/A</v>
      </c>
      <c r="J14" s="8"/>
      <c r="K14" s="4"/>
    </row>
    <row r="15" spans="1:11" x14ac:dyDescent="0.3">
      <c r="A15" s="4">
        <v>11</v>
      </c>
      <c r="C15" s="4" t="e">
        <f>VLOOKUP(Tableau16162636[[#This Row],[Nom Prénom]],'LISTE NOMS ET CLUBS'!A:B,2,0)</f>
        <v>#N/A</v>
      </c>
      <c r="G15" s="4">
        <v>11</v>
      </c>
      <c r="H15" s="4"/>
      <c r="I15" s="4" t="e">
        <f>VLOOKUP(Tableau137172737[[#This Row],[Nom Prénom]],'LISTE NOMS ET CLUBS'!A:B,2,0)</f>
        <v>#N/A</v>
      </c>
      <c r="J15" s="8"/>
      <c r="K15" s="4"/>
    </row>
    <row r="16" spans="1:11" x14ac:dyDescent="0.3">
      <c r="A16" s="4">
        <v>12</v>
      </c>
      <c r="C16" s="4" t="e">
        <f>VLOOKUP(Tableau16162636[[#This Row],[Nom Prénom]],'LISTE NOMS ET CLUBS'!A:B,2,0)</f>
        <v>#N/A</v>
      </c>
      <c r="G16" s="4">
        <v>12</v>
      </c>
      <c r="H16" s="4"/>
      <c r="I16" s="4" t="e">
        <f>VLOOKUP(Tableau137172737[[#This Row],[Nom Prénom]],'LISTE NOMS ET CLUBS'!A:B,2,0)</f>
        <v>#N/A</v>
      </c>
      <c r="J16" s="8"/>
      <c r="K16" s="4"/>
    </row>
    <row r="17" spans="1:11" x14ac:dyDescent="0.3">
      <c r="A17" s="4">
        <v>13</v>
      </c>
      <c r="C17" s="4" t="e">
        <f>VLOOKUP(Tableau16162636[[#This Row],[Nom Prénom]],'LISTE NOMS ET CLUBS'!A:B,2,0)</f>
        <v>#N/A</v>
      </c>
      <c r="G17" s="4">
        <v>13</v>
      </c>
      <c r="H17" s="4"/>
      <c r="I17" s="4" t="e">
        <f>VLOOKUP(Tableau137172737[[#This Row],[Nom Prénom]],'LISTE NOMS ET CLUBS'!A:B,2,0)</f>
        <v>#N/A</v>
      </c>
      <c r="J17" s="8"/>
      <c r="K17" s="4"/>
    </row>
    <row r="18" spans="1:11" x14ac:dyDescent="0.3">
      <c r="A18" s="4">
        <v>14</v>
      </c>
      <c r="C18" s="4" t="e">
        <f>VLOOKUP(Tableau16162636[[#This Row],[Nom Prénom]],'LISTE NOMS ET CLUBS'!A:B,2,0)</f>
        <v>#N/A</v>
      </c>
      <c r="G18" s="4">
        <v>14</v>
      </c>
      <c r="H18" s="4"/>
      <c r="I18" s="4" t="e">
        <f>VLOOKUP(Tableau137172737[[#This Row],[Nom Prénom]],'LISTE NOMS ET CLUBS'!A:B,2,0)</f>
        <v>#N/A</v>
      </c>
      <c r="J18" s="8"/>
      <c r="K18" s="4"/>
    </row>
    <row r="19" spans="1:11" x14ac:dyDescent="0.3">
      <c r="A19" s="4">
        <v>15</v>
      </c>
      <c r="C19" s="4" t="e">
        <f>VLOOKUP(Tableau16162636[[#This Row],[Nom Prénom]],'LISTE NOMS ET CLUBS'!A:B,2,0)</f>
        <v>#N/A</v>
      </c>
      <c r="G19" s="4">
        <v>15</v>
      </c>
      <c r="H19" s="4"/>
      <c r="I19" s="4" t="e">
        <f>VLOOKUP(Tableau137172737[[#This Row],[Nom Prénom]],'LISTE NOMS ET CLUBS'!A:B,2,0)</f>
        <v>#N/A</v>
      </c>
      <c r="J19" s="8"/>
      <c r="K19" s="4"/>
    </row>
    <row r="20" spans="1:11" x14ac:dyDescent="0.3">
      <c r="A20" s="4">
        <v>16</v>
      </c>
      <c r="C20" s="4" t="e">
        <f>VLOOKUP(Tableau16162636[[#This Row],[Nom Prénom]],'LISTE NOMS ET CLUBS'!A:B,2,0)</f>
        <v>#N/A</v>
      </c>
      <c r="G20" s="4">
        <v>16</v>
      </c>
      <c r="H20" s="4"/>
      <c r="I20" s="4" t="e">
        <f>VLOOKUP(Tableau137172737[[#This Row],[Nom Prénom]],'LISTE NOMS ET CLUBS'!A:B,2,0)</f>
        <v>#N/A</v>
      </c>
      <c r="J20" s="8"/>
      <c r="K20" s="4"/>
    </row>
    <row r="21" spans="1:11" x14ac:dyDescent="0.3">
      <c r="A21" s="4">
        <v>17</v>
      </c>
      <c r="C21" s="4" t="e">
        <f>VLOOKUP(Tableau16162636[[#This Row],[Nom Prénom]],'LISTE NOMS ET CLUBS'!A:B,2,0)</f>
        <v>#N/A</v>
      </c>
      <c r="G21" s="4">
        <v>17</v>
      </c>
      <c r="H21" s="4"/>
      <c r="I21" s="4" t="e">
        <f>VLOOKUP(Tableau137172737[[#This Row],[Nom Prénom]],'LISTE NOMS ET CLUBS'!A:B,2,0)</f>
        <v>#N/A</v>
      </c>
      <c r="J21" s="8"/>
      <c r="K21" s="4"/>
    </row>
    <row r="22" spans="1:11" x14ac:dyDescent="0.3">
      <c r="A22" s="4">
        <v>18</v>
      </c>
      <c r="C22" s="4" t="e">
        <f>VLOOKUP(Tableau16162636[[#This Row],[Nom Prénom]],'LISTE NOMS ET CLUBS'!A:B,2,0)</f>
        <v>#N/A</v>
      </c>
      <c r="G22" s="4">
        <v>18</v>
      </c>
      <c r="H22" s="4"/>
      <c r="I22" s="4" t="e">
        <f>VLOOKUP(Tableau137172737[[#This Row],[Nom Prénom]],'LISTE NOMS ET CLUBS'!A:B,2,0)</f>
        <v>#N/A</v>
      </c>
      <c r="J22" s="8"/>
      <c r="K22" s="4"/>
    </row>
    <row r="23" spans="1:11" x14ac:dyDescent="0.3">
      <c r="A23" s="4">
        <v>19</v>
      </c>
      <c r="C23" s="4" t="e">
        <f>VLOOKUP(Tableau16162636[[#This Row],[Nom Prénom]],'LISTE NOMS ET CLUBS'!A:B,2,0)</f>
        <v>#N/A</v>
      </c>
      <c r="G23" s="4">
        <v>19</v>
      </c>
      <c r="H23" s="4"/>
      <c r="I23" s="4" t="e">
        <f>VLOOKUP(Tableau137172737[[#This Row],[Nom Prénom]],'LISTE NOMS ET CLUBS'!A:B,2,0)</f>
        <v>#N/A</v>
      </c>
      <c r="J23" s="8"/>
      <c r="K23" s="4"/>
    </row>
    <row r="24" spans="1:11" x14ac:dyDescent="0.3">
      <c r="A24" s="4">
        <v>20</v>
      </c>
      <c r="C24" s="4" t="e">
        <f>VLOOKUP(Tableau16162636[[#This Row],[Nom Prénom]],'LISTE NOMS ET CLUBS'!A:B,2,0)</f>
        <v>#N/A</v>
      </c>
      <c r="G24" s="4">
        <v>20</v>
      </c>
      <c r="H24" s="4"/>
      <c r="I24" s="4" t="e">
        <f>VLOOKUP(Tableau137172737[[#This Row],[Nom Prénom]],'LISTE NOMS ET CLUBS'!A:B,2,0)</f>
        <v>#N/A</v>
      </c>
      <c r="J24" s="8"/>
      <c r="K24" s="4"/>
    </row>
    <row r="25" spans="1:11" x14ac:dyDescent="0.3">
      <c r="A25" s="4">
        <v>21</v>
      </c>
      <c r="C25" s="4" t="e">
        <f>VLOOKUP(Tableau16162636[[#This Row],[Nom Prénom]],'LISTE NOMS ET CLUBS'!A:B,2,0)</f>
        <v>#N/A</v>
      </c>
      <c r="G25" s="4">
        <v>21</v>
      </c>
      <c r="H25" s="4"/>
      <c r="I25" s="4" t="e">
        <f>VLOOKUP(Tableau137172737[[#This Row],[Nom Prénom]],'LISTE NOMS ET CLUBS'!A:B,2,0)</f>
        <v>#N/A</v>
      </c>
      <c r="J25" s="8"/>
      <c r="K25" s="4"/>
    </row>
    <row r="26" spans="1:11" x14ac:dyDescent="0.3">
      <c r="A26" s="4">
        <v>22</v>
      </c>
      <c r="C26" s="4" t="e">
        <f>VLOOKUP(Tableau16162636[[#This Row],[Nom Prénom]],'LISTE NOMS ET CLUBS'!A:B,2,0)</f>
        <v>#N/A</v>
      </c>
      <c r="G26" s="4">
        <v>22</v>
      </c>
      <c r="H26" s="4"/>
      <c r="I26" s="4" t="e">
        <f>VLOOKUP(Tableau137172737[[#This Row],[Nom Prénom]],'LISTE NOMS ET CLUBS'!A:B,2,0)</f>
        <v>#N/A</v>
      </c>
      <c r="J26" s="8"/>
      <c r="K26" s="4"/>
    </row>
    <row r="27" spans="1:11" x14ac:dyDescent="0.3">
      <c r="A27" s="4">
        <v>23</v>
      </c>
      <c r="C27" s="4" t="e">
        <f>VLOOKUP(Tableau16162636[[#This Row],[Nom Prénom]],'LISTE NOMS ET CLUBS'!A:B,2,0)</f>
        <v>#N/A</v>
      </c>
      <c r="G27" s="4">
        <v>23</v>
      </c>
      <c r="H27" s="4"/>
      <c r="I27" s="4" t="e">
        <f>VLOOKUP(Tableau137172737[[#This Row],[Nom Prénom]],'LISTE NOMS ET CLUBS'!A:B,2,0)</f>
        <v>#N/A</v>
      </c>
      <c r="J27" s="8"/>
      <c r="K27" s="4"/>
    </row>
    <row r="28" spans="1:11" x14ac:dyDescent="0.3">
      <c r="A28" s="4">
        <v>24</v>
      </c>
      <c r="C28" s="4" t="e">
        <f>VLOOKUP(Tableau16162636[[#This Row],[Nom Prénom]],'LISTE NOMS ET CLUBS'!A:B,2,0)</f>
        <v>#N/A</v>
      </c>
      <c r="G28" s="4">
        <v>24</v>
      </c>
      <c r="H28" s="4"/>
      <c r="I28" s="4" t="e">
        <f>VLOOKUP(Tableau137172737[[#This Row],[Nom Prénom]],'LISTE NOMS ET CLUBS'!A:B,2,0)</f>
        <v>#N/A</v>
      </c>
      <c r="J28" s="8"/>
      <c r="K28" s="4"/>
    </row>
    <row r="29" spans="1:11" x14ac:dyDescent="0.3">
      <c r="A29" s="4">
        <v>25</v>
      </c>
      <c r="C29" s="4" t="e">
        <f>VLOOKUP(Tableau16162636[[#This Row],[Nom Prénom]],'LISTE NOMS ET CLUBS'!A:B,2,0)</f>
        <v>#N/A</v>
      </c>
      <c r="G29" s="4">
        <v>25</v>
      </c>
      <c r="H29" s="4"/>
      <c r="I29" s="4" t="e">
        <f>VLOOKUP(Tableau137172737[[#This Row],[Nom Prénom]],'LISTE NOMS ET CLUBS'!A:B,2,0)</f>
        <v>#N/A</v>
      </c>
      <c r="J29" s="8"/>
      <c r="K29" s="4"/>
    </row>
    <row r="32" spans="1:11" ht="15.6" x14ac:dyDescent="0.3">
      <c r="A32" s="10"/>
      <c r="B32" s="10"/>
      <c r="C32" s="10" t="s">
        <v>33</v>
      </c>
      <c r="D32" s="12"/>
      <c r="E32" s="10"/>
      <c r="G32" s="11"/>
      <c r="H32" s="11"/>
      <c r="I32" s="11" t="s">
        <v>34</v>
      </c>
      <c r="J32" s="13"/>
      <c r="K32" s="11"/>
    </row>
    <row r="33" spans="1:11" ht="15" x14ac:dyDescent="0.3">
      <c r="A33" s="2"/>
      <c r="B33" s="2"/>
      <c r="C33" s="2" t="s">
        <v>13</v>
      </c>
      <c r="D33" s="6"/>
      <c r="E33" s="2"/>
      <c r="G33" s="2"/>
      <c r="H33" s="2"/>
      <c r="I33" s="2" t="s">
        <v>13</v>
      </c>
      <c r="J33" s="6"/>
      <c r="K33" s="2"/>
    </row>
    <row r="34" spans="1:11" ht="15" x14ac:dyDescent="0.3">
      <c r="A34" s="3"/>
      <c r="B34" s="3"/>
      <c r="C34" s="3" t="s">
        <v>29</v>
      </c>
      <c r="D34" s="7"/>
      <c r="E34" s="1"/>
      <c r="G34" s="3"/>
      <c r="H34" s="3"/>
      <c r="I34" s="3" t="s">
        <v>29</v>
      </c>
      <c r="J34" s="7"/>
      <c r="K34" s="1"/>
    </row>
    <row r="35" spans="1:11" x14ac:dyDescent="0.3">
      <c r="A35" s="4" t="s">
        <v>3</v>
      </c>
      <c r="B35" s="4" t="s">
        <v>4</v>
      </c>
      <c r="C35" s="4" t="s">
        <v>5</v>
      </c>
      <c r="D35" s="8" t="s">
        <v>6</v>
      </c>
      <c r="E35" s="4" t="s">
        <v>7</v>
      </c>
      <c r="G35" s="4" t="s">
        <v>3</v>
      </c>
      <c r="H35" s="4" t="s">
        <v>4</v>
      </c>
      <c r="I35" s="4" t="s">
        <v>5</v>
      </c>
      <c r="J35" s="8" t="s">
        <v>6</v>
      </c>
      <c r="K35" s="4" t="s">
        <v>7</v>
      </c>
    </row>
    <row r="36" spans="1:11" x14ac:dyDescent="0.3">
      <c r="A36" s="4">
        <v>1</v>
      </c>
      <c r="B36" s="4" t="s">
        <v>126</v>
      </c>
      <c r="C36" s="4" t="str">
        <f>VLOOKUP(Tableau148182838[[#This Row],[Nom Prénom]],'LISTE NOMS ET CLUBS'!A:B,2,0)</f>
        <v>Pont de Beauvoisin</v>
      </c>
      <c r="D36" s="8" t="s">
        <v>369</v>
      </c>
      <c r="E36" s="4" t="s">
        <v>46</v>
      </c>
      <c r="G36" s="4">
        <v>2</v>
      </c>
      <c r="H36" s="4" t="s">
        <v>66</v>
      </c>
      <c r="I36" s="4" t="str">
        <f>VLOOKUP(Tableau1359192939[[#This Row],[Nom Prénom]],'LISTE NOMS ET CLUBS'!A:B,2,0)</f>
        <v>Entre Deux Guiers</v>
      </c>
      <c r="J36" s="8" t="s">
        <v>384</v>
      </c>
      <c r="K36" s="4" t="s">
        <v>46</v>
      </c>
    </row>
    <row r="37" spans="1:11" x14ac:dyDescent="0.3">
      <c r="A37" s="4">
        <v>2</v>
      </c>
      <c r="B37" s="4" t="s">
        <v>110</v>
      </c>
      <c r="C37" s="4" t="str">
        <f>VLOOKUP(Tableau148182838[[#This Row],[Nom Prénom]],'LISTE NOMS ET CLUBS'!A:B,2,0)</f>
        <v>St Geoire en Valdaine</v>
      </c>
      <c r="D37" s="8" t="s">
        <v>370</v>
      </c>
      <c r="E37" s="4" t="s">
        <v>47</v>
      </c>
      <c r="G37" s="4">
        <v>1</v>
      </c>
      <c r="H37" s="4" t="s">
        <v>35</v>
      </c>
      <c r="I37" s="4" t="str">
        <f>VLOOKUP(Tableau1359192939[[#This Row],[Nom Prénom]],'LISTE NOMS ET CLUBS'!A:B,2,0)</f>
        <v>Les Avenières</v>
      </c>
      <c r="J37" s="8" t="s">
        <v>385</v>
      </c>
      <c r="K37" s="4" t="s">
        <v>47</v>
      </c>
    </row>
    <row r="38" spans="1:11" x14ac:dyDescent="0.3">
      <c r="A38" s="4">
        <v>3</v>
      </c>
      <c r="B38" s="4" t="s">
        <v>125</v>
      </c>
      <c r="C38" s="4" t="str">
        <f>VLOOKUP(Tableau148182838[[#This Row],[Nom Prénom]],'LISTE NOMS ET CLUBS'!A:B,2,0)</f>
        <v>Pont de Beauvoisin</v>
      </c>
      <c r="D38" s="8" t="s">
        <v>371</v>
      </c>
      <c r="E38" s="4" t="s">
        <v>48</v>
      </c>
      <c r="G38" s="4">
        <v>3</v>
      </c>
      <c r="H38" s="4" t="s">
        <v>122</v>
      </c>
      <c r="I38" s="4" t="str">
        <f>VLOOKUP(Tableau1359192939[[#This Row],[Nom Prénom]],'LISTE NOMS ET CLUBS'!A:B,2,0)</f>
        <v>Pont de Beauvoisin</v>
      </c>
      <c r="J38" s="8" t="s">
        <v>386</v>
      </c>
      <c r="K38" s="4" t="s">
        <v>48</v>
      </c>
    </row>
    <row r="39" spans="1:11" x14ac:dyDescent="0.3">
      <c r="A39" s="4">
        <v>4</v>
      </c>
      <c r="B39" s="4" t="s">
        <v>108</v>
      </c>
      <c r="C39" s="4" t="str">
        <f>VLOOKUP(Tableau148182838[[#This Row],[Nom Prénom]],'LISTE NOMS ET CLUBS'!A:B,2,0)</f>
        <v>St Geoire en Valdaine</v>
      </c>
      <c r="D39" s="8" t="s">
        <v>372</v>
      </c>
      <c r="G39" s="4">
        <v>4</v>
      </c>
      <c r="H39" s="4"/>
      <c r="I39" s="4" t="e">
        <f>VLOOKUP(Tableau1359192939[[#This Row],[Nom Prénom]],'LISTE NOMS ET CLUBS'!A:B,2,0)</f>
        <v>#N/A</v>
      </c>
      <c r="J39" s="8"/>
      <c r="K39" s="4"/>
    </row>
    <row r="40" spans="1:11" x14ac:dyDescent="0.3">
      <c r="A40" s="4">
        <v>5</v>
      </c>
      <c r="C40" s="4" t="e">
        <f>VLOOKUP(Tableau148182838[[#This Row],[Nom Prénom]],'LISTE NOMS ET CLUBS'!A:B,2,0)</f>
        <v>#N/A</v>
      </c>
      <c r="G40" s="4">
        <v>5</v>
      </c>
      <c r="H40" s="4"/>
      <c r="I40" s="4" t="e">
        <f>VLOOKUP(Tableau1359192939[[#This Row],[Nom Prénom]],'LISTE NOMS ET CLUBS'!A:B,2,0)</f>
        <v>#N/A</v>
      </c>
      <c r="J40" s="8"/>
      <c r="K40" s="4"/>
    </row>
    <row r="41" spans="1:11" x14ac:dyDescent="0.3">
      <c r="A41" s="4">
        <v>6</v>
      </c>
      <c r="C41" s="4" t="e">
        <f>VLOOKUP(Tableau148182838[[#This Row],[Nom Prénom]],'LISTE NOMS ET CLUBS'!A:B,2,0)</f>
        <v>#N/A</v>
      </c>
      <c r="G41" s="4">
        <v>6</v>
      </c>
      <c r="H41" s="4"/>
      <c r="I41" s="4" t="e">
        <f>VLOOKUP(Tableau1359192939[[#This Row],[Nom Prénom]],'LISTE NOMS ET CLUBS'!A:B,2,0)</f>
        <v>#N/A</v>
      </c>
      <c r="J41" s="8"/>
      <c r="K41" s="4"/>
    </row>
    <row r="42" spans="1:11" x14ac:dyDescent="0.3">
      <c r="A42" s="4">
        <v>7</v>
      </c>
      <c r="C42" s="4" t="e">
        <f>VLOOKUP(Tableau148182838[[#This Row],[Nom Prénom]],'LISTE NOMS ET CLUBS'!A:B,2,0)</f>
        <v>#N/A</v>
      </c>
      <c r="G42" s="4">
        <v>7</v>
      </c>
      <c r="H42" s="4"/>
      <c r="I42" s="4" t="e">
        <f>VLOOKUP(Tableau1359192939[[#This Row],[Nom Prénom]],'LISTE NOMS ET CLUBS'!A:B,2,0)</f>
        <v>#N/A</v>
      </c>
      <c r="J42" s="8"/>
      <c r="K42" s="4"/>
    </row>
    <row r="43" spans="1:11" x14ac:dyDescent="0.3">
      <c r="A43" s="4">
        <v>8</v>
      </c>
      <c r="C43" s="4" t="e">
        <f>VLOOKUP(Tableau148182838[[#This Row],[Nom Prénom]],'LISTE NOMS ET CLUBS'!A:B,2,0)</f>
        <v>#N/A</v>
      </c>
      <c r="G43" s="4">
        <v>8</v>
      </c>
      <c r="H43" s="4"/>
      <c r="I43" s="4" t="e">
        <f>VLOOKUP(Tableau1359192939[[#This Row],[Nom Prénom]],'LISTE NOMS ET CLUBS'!A:B,2,0)</f>
        <v>#N/A</v>
      </c>
      <c r="J43" s="8"/>
      <c r="K43" s="4"/>
    </row>
    <row r="44" spans="1:11" x14ac:dyDescent="0.3">
      <c r="A44" s="4">
        <v>9</v>
      </c>
      <c r="C44" s="4" t="e">
        <f>VLOOKUP(Tableau148182838[[#This Row],[Nom Prénom]],'LISTE NOMS ET CLUBS'!A:B,2,0)</f>
        <v>#N/A</v>
      </c>
      <c r="G44" s="4">
        <v>9</v>
      </c>
      <c r="H44" s="4"/>
      <c r="I44" s="4" t="e">
        <f>VLOOKUP(Tableau1359192939[[#This Row],[Nom Prénom]],'LISTE NOMS ET CLUBS'!A:B,2,0)</f>
        <v>#N/A</v>
      </c>
      <c r="J44" s="8"/>
      <c r="K44" s="4"/>
    </row>
    <row r="45" spans="1:11" x14ac:dyDescent="0.3">
      <c r="A45" s="4">
        <v>10</v>
      </c>
      <c r="C45" s="4" t="e">
        <f>VLOOKUP(Tableau148182838[[#This Row],[Nom Prénom]],'LISTE NOMS ET CLUBS'!A:B,2,0)</f>
        <v>#N/A</v>
      </c>
      <c r="G45" s="4">
        <v>10</v>
      </c>
      <c r="H45" s="4"/>
      <c r="I45" s="4" t="e">
        <f>VLOOKUP(Tableau1359192939[[#This Row],[Nom Prénom]],'LISTE NOMS ET CLUBS'!A:B,2,0)</f>
        <v>#N/A</v>
      </c>
      <c r="J45" s="8"/>
      <c r="K45" s="4"/>
    </row>
    <row r="46" spans="1:11" x14ac:dyDescent="0.3">
      <c r="A46" s="4">
        <v>11</v>
      </c>
      <c r="C46" s="4" t="e">
        <f>VLOOKUP(Tableau148182838[[#This Row],[Nom Prénom]],'LISTE NOMS ET CLUBS'!A:B,2,0)</f>
        <v>#N/A</v>
      </c>
      <c r="G46" s="4">
        <v>11</v>
      </c>
      <c r="H46" s="4"/>
      <c r="I46" s="4" t="e">
        <f>VLOOKUP(Tableau1359192939[[#This Row],[Nom Prénom]],'LISTE NOMS ET CLUBS'!A:B,2,0)</f>
        <v>#N/A</v>
      </c>
      <c r="J46" s="8"/>
      <c r="K46" s="4"/>
    </row>
    <row r="47" spans="1:11" x14ac:dyDescent="0.3">
      <c r="A47" s="4">
        <v>12</v>
      </c>
      <c r="C47" s="4" t="e">
        <f>VLOOKUP(Tableau148182838[[#This Row],[Nom Prénom]],'LISTE NOMS ET CLUBS'!A:B,2,0)</f>
        <v>#N/A</v>
      </c>
      <c r="G47" s="4">
        <v>12</v>
      </c>
      <c r="H47" s="4"/>
      <c r="I47" s="4" t="e">
        <f>VLOOKUP(Tableau1359192939[[#This Row],[Nom Prénom]],'LISTE NOMS ET CLUBS'!A:B,2,0)</f>
        <v>#N/A</v>
      </c>
      <c r="J47" s="8"/>
      <c r="K47" s="4"/>
    </row>
    <row r="48" spans="1:11" x14ac:dyDescent="0.3">
      <c r="A48" s="4">
        <v>13</v>
      </c>
      <c r="C48" s="4" t="e">
        <f>VLOOKUP(Tableau148182838[[#This Row],[Nom Prénom]],'LISTE NOMS ET CLUBS'!A:B,2,0)</f>
        <v>#N/A</v>
      </c>
      <c r="G48" s="4">
        <v>13</v>
      </c>
      <c r="H48" s="4"/>
      <c r="I48" s="4" t="e">
        <f>VLOOKUP(Tableau1359192939[[#This Row],[Nom Prénom]],'LISTE NOMS ET CLUBS'!A:B,2,0)</f>
        <v>#N/A</v>
      </c>
      <c r="J48" s="8"/>
      <c r="K48" s="4"/>
    </row>
    <row r="49" spans="1:11" x14ac:dyDescent="0.3">
      <c r="A49" s="4">
        <v>14</v>
      </c>
      <c r="C49" s="4" t="e">
        <f>VLOOKUP(Tableau148182838[[#This Row],[Nom Prénom]],'LISTE NOMS ET CLUBS'!A:B,2,0)</f>
        <v>#N/A</v>
      </c>
      <c r="G49" s="4">
        <v>14</v>
      </c>
      <c r="H49" s="4"/>
      <c r="I49" s="4" t="e">
        <f>VLOOKUP(Tableau1359192939[[#This Row],[Nom Prénom]],'LISTE NOMS ET CLUBS'!A:B,2,0)</f>
        <v>#N/A</v>
      </c>
      <c r="J49" s="8"/>
      <c r="K49" s="4"/>
    </row>
    <row r="50" spans="1:11" x14ac:dyDescent="0.3">
      <c r="A50" s="4">
        <v>15</v>
      </c>
      <c r="C50" s="4" t="e">
        <f>VLOOKUP(Tableau148182838[[#This Row],[Nom Prénom]],'LISTE NOMS ET CLUBS'!A:B,2,0)</f>
        <v>#N/A</v>
      </c>
      <c r="G50" s="4">
        <v>15</v>
      </c>
      <c r="H50" s="4"/>
      <c r="I50" s="4" t="e">
        <f>VLOOKUP(Tableau1359192939[[#This Row],[Nom Prénom]],'LISTE NOMS ET CLUBS'!A:B,2,0)</f>
        <v>#N/A</v>
      </c>
      <c r="J50" s="8"/>
      <c r="K50" s="4"/>
    </row>
    <row r="51" spans="1:11" x14ac:dyDescent="0.3">
      <c r="A51" s="4">
        <v>16</v>
      </c>
      <c r="C51" s="4" t="e">
        <f>VLOOKUP(Tableau148182838[[#This Row],[Nom Prénom]],'LISTE NOMS ET CLUBS'!A:B,2,0)</f>
        <v>#N/A</v>
      </c>
      <c r="G51" s="4">
        <v>16</v>
      </c>
      <c r="H51" s="4"/>
      <c r="I51" s="4" t="e">
        <f>VLOOKUP(Tableau1359192939[[#This Row],[Nom Prénom]],'LISTE NOMS ET CLUBS'!A:B,2,0)</f>
        <v>#N/A</v>
      </c>
      <c r="J51" s="8"/>
      <c r="K51" s="4"/>
    </row>
    <row r="52" spans="1:11" x14ac:dyDescent="0.3">
      <c r="A52" s="4">
        <v>17</v>
      </c>
      <c r="C52" s="4" t="e">
        <f>VLOOKUP(Tableau148182838[[#This Row],[Nom Prénom]],'LISTE NOMS ET CLUBS'!A:B,2,0)</f>
        <v>#N/A</v>
      </c>
      <c r="G52" s="4">
        <v>17</v>
      </c>
      <c r="H52" s="4"/>
      <c r="I52" s="4" t="e">
        <f>VLOOKUP(Tableau1359192939[[#This Row],[Nom Prénom]],'LISTE NOMS ET CLUBS'!A:B,2,0)</f>
        <v>#N/A</v>
      </c>
      <c r="J52" s="8"/>
      <c r="K52" s="4"/>
    </row>
    <row r="53" spans="1:11" x14ac:dyDescent="0.3">
      <c r="A53" s="4">
        <v>18</v>
      </c>
      <c r="C53" s="4" t="e">
        <f>VLOOKUP(Tableau148182838[[#This Row],[Nom Prénom]],'LISTE NOMS ET CLUBS'!A:B,2,0)</f>
        <v>#N/A</v>
      </c>
      <c r="G53" s="4">
        <v>18</v>
      </c>
      <c r="H53" s="4"/>
      <c r="I53" s="4" t="e">
        <f>VLOOKUP(Tableau1359192939[[#This Row],[Nom Prénom]],'LISTE NOMS ET CLUBS'!A:B,2,0)</f>
        <v>#N/A</v>
      </c>
      <c r="J53" s="8"/>
      <c r="K53" s="4"/>
    </row>
    <row r="54" spans="1:11" x14ac:dyDescent="0.3">
      <c r="A54" s="4">
        <v>19</v>
      </c>
      <c r="C54" s="4" t="e">
        <f>VLOOKUP(Tableau148182838[[#This Row],[Nom Prénom]],'LISTE NOMS ET CLUBS'!A:B,2,0)</f>
        <v>#N/A</v>
      </c>
      <c r="G54" s="4">
        <v>19</v>
      </c>
      <c r="H54" s="4"/>
      <c r="I54" s="4" t="e">
        <f>VLOOKUP(Tableau1359192939[[#This Row],[Nom Prénom]],'LISTE NOMS ET CLUBS'!A:B,2,0)</f>
        <v>#N/A</v>
      </c>
      <c r="J54" s="8"/>
      <c r="K54" s="4"/>
    </row>
    <row r="55" spans="1:11" x14ac:dyDescent="0.3">
      <c r="A55" s="4">
        <v>20</v>
      </c>
      <c r="C55" s="4" t="e">
        <f>VLOOKUP(Tableau148182838[[#This Row],[Nom Prénom]],'LISTE NOMS ET CLUBS'!A:B,2,0)</f>
        <v>#N/A</v>
      </c>
      <c r="G55" s="4">
        <v>20</v>
      </c>
      <c r="H55" s="4"/>
      <c r="I55" s="4" t="e">
        <f>VLOOKUP(Tableau1359192939[[#This Row],[Nom Prénom]],'LISTE NOMS ET CLUBS'!A:B,2,0)</f>
        <v>#N/A</v>
      </c>
      <c r="J55" s="8"/>
      <c r="K55" s="4"/>
    </row>
    <row r="56" spans="1:11" x14ac:dyDescent="0.3">
      <c r="A56" s="4">
        <v>21</v>
      </c>
      <c r="C56" s="4" t="e">
        <f>VLOOKUP(Tableau148182838[[#This Row],[Nom Prénom]],'LISTE NOMS ET CLUBS'!A:B,2,0)</f>
        <v>#N/A</v>
      </c>
      <c r="G56" s="4">
        <v>21</v>
      </c>
      <c r="H56" s="4"/>
      <c r="I56" s="4" t="e">
        <f>VLOOKUP(Tableau1359192939[[#This Row],[Nom Prénom]],'LISTE NOMS ET CLUBS'!A:B,2,0)</f>
        <v>#N/A</v>
      </c>
      <c r="J56" s="8"/>
      <c r="K56" s="4"/>
    </row>
    <row r="57" spans="1:11" x14ac:dyDescent="0.3">
      <c r="A57" s="4">
        <v>22</v>
      </c>
      <c r="C57" s="4" t="e">
        <f>VLOOKUP(Tableau148182838[[#This Row],[Nom Prénom]],'LISTE NOMS ET CLUBS'!A:B,2,0)</f>
        <v>#N/A</v>
      </c>
      <c r="G57" s="4">
        <v>22</v>
      </c>
      <c r="H57" s="4"/>
      <c r="I57" s="4" t="e">
        <f>VLOOKUP(Tableau1359192939[[#This Row],[Nom Prénom]],'LISTE NOMS ET CLUBS'!A:B,2,0)</f>
        <v>#N/A</v>
      </c>
      <c r="J57" s="8"/>
      <c r="K57" s="4"/>
    </row>
    <row r="58" spans="1:11" x14ac:dyDescent="0.3">
      <c r="A58" s="4">
        <v>23</v>
      </c>
      <c r="C58" s="4" t="e">
        <f>VLOOKUP(Tableau148182838[[#This Row],[Nom Prénom]],'LISTE NOMS ET CLUBS'!A:B,2,0)</f>
        <v>#N/A</v>
      </c>
      <c r="G58" s="4">
        <v>23</v>
      </c>
      <c r="H58" s="4"/>
      <c r="I58" s="4" t="e">
        <f>VLOOKUP(Tableau1359192939[[#This Row],[Nom Prénom]],'LISTE NOMS ET CLUBS'!A:B,2,0)</f>
        <v>#N/A</v>
      </c>
      <c r="J58" s="8"/>
      <c r="K58" s="4"/>
    </row>
    <row r="59" spans="1:11" x14ac:dyDescent="0.3">
      <c r="A59" s="4">
        <v>24</v>
      </c>
      <c r="C59" s="4" t="e">
        <f>VLOOKUP(Tableau148182838[[#This Row],[Nom Prénom]],'LISTE NOMS ET CLUBS'!A:B,2,0)</f>
        <v>#N/A</v>
      </c>
      <c r="G59" s="4">
        <v>24</v>
      </c>
      <c r="H59" s="4"/>
      <c r="I59" s="4" t="e">
        <f>VLOOKUP(Tableau1359192939[[#This Row],[Nom Prénom]],'LISTE NOMS ET CLUBS'!A:B,2,0)</f>
        <v>#N/A</v>
      </c>
      <c r="J59" s="8"/>
      <c r="K59" s="4"/>
    </row>
    <row r="60" spans="1:11" x14ac:dyDescent="0.3">
      <c r="A60" s="4">
        <v>25</v>
      </c>
      <c r="C60" s="4" t="e">
        <f>VLOOKUP(Tableau148182838[[#This Row],[Nom Prénom]],'LISTE NOMS ET CLUBS'!A:B,2,0)</f>
        <v>#N/A</v>
      </c>
      <c r="G60" s="4">
        <v>25</v>
      </c>
      <c r="H60" s="4"/>
      <c r="I60" s="4" t="e">
        <f>VLOOKUP(Tableau1359192939[[#This Row],[Nom Prénom]],'LISTE NOMS ET CLUBS'!A:B,2,0)</f>
        <v>#N/A</v>
      </c>
      <c r="J60" s="8"/>
      <c r="K60" s="4"/>
    </row>
    <row r="64" spans="1:11" ht="15.6" x14ac:dyDescent="0.3">
      <c r="A64" s="10"/>
      <c r="B64" s="10"/>
      <c r="C64" s="10" t="s">
        <v>33</v>
      </c>
      <c r="D64" s="12"/>
      <c r="E64" s="10"/>
      <c r="G64" s="11"/>
      <c r="H64" s="11"/>
      <c r="I64" s="11" t="s">
        <v>34</v>
      </c>
      <c r="J64" s="13"/>
      <c r="K64" s="11"/>
    </row>
    <row r="65" spans="1:11" ht="15" x14ac:dyDescent="0.3">
      <c r="A65" s="2"/>
      <c r="B65" s="2"/>
      <c r="C65" s="2" t="s">
        <v>14</v>
      </c>
      <c r="D65" s="6"/>
      <c r="E65" s="2"/>
      <c r="G65" s="2"/>
      <c r="H65" s="2"/>
      <c r="I65" s="2" t="s">
        <v>14</v>
      </c>
      <c r="J65" s="6"/>
      <c r="K65" s="2"/>
    </row>
    <row r="66" spans="1:11" ht="15" x14ac:dyDescent="0.3">
      <c r="A66" s="3"/>
      <c r="B66" s="3"/>
      <c r="C66" s="3" t="s">
        <v>29</v>
      </c>
      <c r="D66" s="7"/>
      <c r="E66" s="1"/>
      <c r="G66" s="3"/>
      <c r="H66" s="3"/>
      <c r="I66" s="3" t="s">
        <v>29</v>
      </c>
      <c r="J66" s="7"/>
      <c r="K66" s="1"/>
    </row>
    <row r="67" spans="1:11" x14ac:dyDescent="0.3">
      <c r="A67" s="4" t="s">
        <v>3</v>
      </c>
      <c r="B67" s="4" t="s">
        <v>4</v>
      </c>
      <c r="C67" s="4" t="s">
        <v>5</v>
      </c>
      <c r="D67" s="8" t="s">
        <v>6</v>
      </c>
      <c r="E67" s="4" t="s">
        <v>7</v>
      </c>
      <c r="G67" s="4" t="s">
        <v>3</v>
      </c>
      <c r="H67" s="4" t="s">
        <v>4</v>
      </c>
      <c r="I67" s="4" t="s">
        <v>5</v>
      </c>
      <c r="J67" s="8" t="s">
        <v>6</v>
      </c>
      <c r="K67" s="4" t="s">
        <v>7</v>
      </c>
    </row>
    <row r="68" spans="1:11" x14ac:dyDescent="0.3">
      <c r="A68" s="4">
        <v>1</v>
      </c>
      <c r="B68" s="4" t="s">
        <v>126</v>
      </c>
      <c r="C68" s="4" t="str">
        <f>VLOOKUP(Tableau14810203040[[#This Row],[Nom Prénom]],'LISTE NOMS ET CLUBS'!A:B,2,0)</f>
        <v>Pont de Beauvoisin</v>
      </c>
      <c r="D68" s="8" t="s">
        <v>373</v>
      </c>
      <c r="E68" s="4" t="s">
        <v>46</v>
      </c>
      <c r="G68" s="4">
        <v>2</v>
      </c>
      <c r="H68" s="4" t="s">
        <v>66</v>
      </c>
      <c r="I68" s="4" t="str">
        <f>VLOOKUP(Tableau135911213141[[#This Row],[Nom Prénom]],'LISTE NOMS ET CLUBS'!A:B,2,0)</f>
        <v>Entre Deux Guiers</v>
      </c>
      <c r="J68" s="8" t="s">
        <v>387</v>
      </c>
      <c r="K68" s="4" t="s">
        <v>46</v>
      </c>
    </row>
    <row r="69" spans="1:11" x14ac:dyDescent="0.3">
      <c r="A69" s="4">
        <v>2</v>
      </c>
      <c r="B69" s="4" t="s">
        <v>137</v>
      </c>
      <c r="C69" s="4" t="str">
        <f>VLOOKUP(Tableau14810203040[[#This Row],[Nom Prénom]],'LISTE NOMS ET CLUBS'!A:B,2,0)</f>
        <v>Pont de Beauvoisin</v>
      </c>
      <c r="D69" s="8" t="s">
        <v>374</v>
      </c>
      <c r="E69" s="4" t="s">
        <v>47</v>
      </c>
      <c r="G69" s="4">
        <v>1</v>
      </c>
      <c r="H69" s="4" t="s">
        <v>68</v>
      </c>
      <c r="I69" s="4" t="str">
        <f>VLOOKUP(Tableau135911213141[[#This Row],[Nom Prénom]],'LISTE NOMS ET CLUBS'!A:B,2,0)</f>
        <v>Entre Deux Guiers</v>
      </c>
      <c r="J69" s="8" t="s">
        <v>388</v>
      </c>
      <c r="K69" s="4" t="s">
        <v>47</v>
      </c>
    </row>
    <row r="70" spans="1:11" x14ac:dyDescent="0.3">
      <c r="A70" s="4">
        <v>3</v>
      </c>
      <c r="B70" s="4" t="s">
        <v>110</v>
      </c>
      <c r="C70" s="4" t="str">
        <f>VLOOKUP(Tableau14810203040[[#This Row],[Nom Prénom]],'LISTE NOMS ET CLUBS'!A:B,2,0)</f>
        <v>St Geoire en Valdaine</v>
      </c>
      <c r="D70" s="8" t="s">
        <v>375</v>
      </c>
      <c r="E70" s="4" t="s">
        <v>48</v>
      </c>
      <c r="G70" s="4">
        <v>3</v>
      </c>
      <c r="H70" s="4"/>
      <c r="I70" s="4" t="e">
        <f>VLOOKUP(Tableau135911213141[[#This Row],[Nom Prénom]],'LISTE NOMS ET CLUBS'!A:B,2,0)</f>
        <v>#N/A</v>
      </c>
      <c r="J70" s="8"/>
      <c r="K70" s="4"/>
    </row>
    <row r="71" spans="1:11" x14ac:dyDescent="0.3">
      <c r="A71" s="4">
        <v>4</v>
      </c>
      <c r="B71" s="4" t="s">
        <v>125</v>
      </c>
      <c r="C71" s="4" t="str">
        <f>VLOOKUP(Tableau14810203040[[#This Row],[Nom Prénom]],'LISTE NOMS ET CLUBS'!A:B,2,0)</f>
        <v>Pont de Beauvoisin</v>
      </c>
      <c r="D71" s="8" t="s">
        <v>376</v>
      </c>
      <c r="G71" s="4">
        <v>4</v>
      </c>
      <c r="H71" s="4"/>
      <c r="I71" s="4" t="e">
        <f>VLOOKUP(Tableau135911213141[[#This Row],[Nom Prénom]],'LISTE NOMS ET CLUBS'!A:B,2,0)</f>
        <v>#N/A</v>
      </c>
      <c r="J71" s="8"/>
      <c r="K71" s="4"/>
    </row>
    <row r="72" spans="1:11" x14ac:dyDescent="0.3">
      <c r="A72" s="4">
        <v>5</v>
      </c>
      <c r="C72" s="4" t="e">
        <f>VLOOKUP(Tableau14810203040[[#This Row],[Nom Prénom]],'LISTE NOMS ET CLUBS'!A:B,2,0)</f>
        <v>#N/A</v>
      </c>
      <c r="G72" s="4">
        <v>5</v>
      </c>
      <c r="H72" s="4"/>
      <c r="I72" s="4" t="e">
        <f>VLOOKUP(Tableau135911213141[[#This Row],[Nom Prénom]],'LISTE NOMS ET CLUBS'!A:B,2,0)</f>
        <v>#N/A</v>
      </c>
      <c r="J72" s="8"/>
      <c r="K72" s="4"/>
    </row>
    <row r="73" spans="1:11" x14ac:dyDescent="0.3">
      <c r="A73" s="4">
        <v>6</v>
      </c>
      <c r="C73" s="4" t="e">
        <f>VLOOKUP(Tableau14810203040[[#This Row],[Nom Prénom]],'LISTE NOMS ET CLUBS'!A:B,2,0)</f>
        <v>#N/A</v>
      </c>
      <c r="G73" s="4">
        <v>6</v>
      </c>
      <c r="H73" s="4"/>
      <c r="I73" s="4" t="e">
        <f>VLOOKUP(Tableau135911213141[[#This Row],[Nom Prénom]],'LISTE NOMS ET CLUBS'!A:B,2,0)</f>
        <v>#N/A</v>
      </c>
      <c r="J73" s="8"/>
      <c r="K73" s="4"/>
    </row>
    <row r="74" spans="1:11" x14ac:dyDescent="0.3">
      <c r="A74" s="4">
        <v>7</v>
      </c>
      <c r="C74" s="4" t="e">
        <f>VLOOKUP(Tableau14810203040[[#This Row],[Nom Prénom]],'LISTE NOMS ET CLUBS'!A:B,2,0)</f>
        <v>#N/A</v>
      </c>
      <c r="G74" s="4">
        <v>7</v>
      </c>
      <c r="H74" s="4"/>
      <c r="I74" s="4" t="e">
        <f>VLOOKUP(Tableau135911213141[[#This Row],[Nom Prénom]],'LISTE NOMS ET CLUBS'!A:B,2,0)</f>
        <v>#N/A</v>
      </c>
      <c r="J74" s="8"/>
      <c r="K74" s="4"/>
    </row>
    <row r="75" spans="1:11" x14ac:dyDescent="0.3">
      <c r="A75" s="4">
        <v>8</v>
      </c>
      <c r="C75" s="4" t="e">
        <f>VLOOKUP(Tableau14810203040[[#This Row],[Nom Prénom]],'LISTE NOMS ET CLUBS'!A:B,2,0)</f>
        <v>#N/A</v>
      </c>
      <c r="G75" s="4">
        <v>8</v>
      </c>
      <c r="H75" s="4"/>
      <c r="I75" s="4" t="e">
        <f>VLOOKUP(Tableau135911213141[[#This Row],[Nom Prénom]],'LISTE NOMS ET CLUBS'!A:B,2,0)</f>
        <v>#N/A</v>
      </c>
      <c r="J75" s="8"/>
      <c r="K75" s="4"/>
    </row>
    <row r="76" spans="1:11" x14ac:dyDescent="0.3">
      <c r="A76" s="4">
        <v>9</v>
      </c>
      <c r="C76" s="4" t="e">
        <f>VLOOKUP(Tableau14810203040[[#This Row],[Nom Prénom]],'LISTE NOMS ET CLUBS'!A:B,2,0)</f>
        <v>#N/A</v>
      </c>
      <c r="G76" s="4">
        <v>9</v>
      </c>
      <c r="H76" s="4"/>
      <c r="I76" s="4" t="e">
        <f>VLOOKUP(Tableau135911213141[[#This Row],[Nom Prénom]],'LISTE NOMS ET CLUBS'!A:B,2,0)</f>
        <v>#N/A</v>
      </c>
      <c r="J76" s="8"/>
      <c r="K76" s="4"/>
    </row>
    <row r="77" spans="1:11" x14ac:dyDescent="0.3">
      <c r="A77" s="4">
        <v>10</v>
      </c>
      <c r="C77" s="4" t="e">
        <f>VLOOKUP(Tableau14810203040[[#This Row],[Nom Prénom]],'LISTE NOMS ET CLUBS'!A:B,2,0)</f>
        <v>#N/A</v>
      </c>
      <c r="G77" s="4">
        <v>10</v>
      </c>
      <c r="H77" s="4"/>
      <c r="I77" s="4" t="e">
        <f>VLOOKUP(Tableau135911213141[[#This Row],[Nom Prénom]],'LISTE NOMS ET CLUBS'!A:B,2,0)</f>
        <v>#N/A</v>
      </c>
      <c r="J77" s="8"/>
      <c r="K77" s="4"/>
    </row>
    <row r="78" spans="1:11" x14ac:dyDescent="0.3">
      <c r="A78" s="4">
        <v>11</v>
      </c>
      <c r="C78" s="4" t="e">
        <f>VLOOKUP(Tableau14810203040[[#This Row],[Nom Prénom]],'LISTE NOMS ET CLUBS'!A:B,2,0)</f>
        <v>#N/A</v>
      </c>
      <c r="G78" s="4">
        <v>11</v>
      </c>
      <c r="H78" s="4"/>
      <c r="I78" s="4" t="e">
        <f>VLOOKUP(Tableau135911213141[[#This Row],[Nom Prénom]],'LISTE NOMS ET CLUBS'!A:B,2,0)</f>
        <v>#N/A</v>
      </c>
      <c r="J78" s="8"/>
      <c r="K78" s="4"/>
    </row>
    <row r="79" spans="1:11" x14ac:dyDescent="0.3">
      <c r="A79" s="4">
        <v>12</v>
      </c>
      <c r="C79" s="4" t="e">
        <f>VLOOKUP(Tableau14810203040[[#This Row],[Nom Prénom]],'LISTE NOMS ET CLUBS'!A:B,2,0)</f>
        <v>#N/A</v>
      </c>
      <c r="G79" s="4">
        <v>12</v>
      </c>
      <c r="H79" s="4"/>
      <c r="I79" s="4" t="e">
        <f>VLOOKUP(Tableau135911213141[[#This Row],[Nom Prénom]],'LISTE NOMS ET CLUBS'!A:B,2,0)</f>
        <v>#N/A</v>
      </c>
      <c r="J79" s="8"/>
      <c r="K79" s="4"/>
    </row>
    <row r="80" spans="1:11" x14ac:dyDescent="0.3">
      <c r="A80" s="4">
        <v>13</v>
      </c>
      <c r="C80" s="4" t="e">
        <f>VLOOKUP(Tableau14810203040[[#This Row],[Nom Prénom]],'LISTE NOMS ET CLUBS'!A:B,2,0)</f>
        <v>#N/A</v>
      </c>
      <c r="G80" s="4">
        <v>13</v>
      </c>
      <c r="H80" s="4"/>
      <c r="I80" s="4" t="e">
        <f>VLOOKUP(Tableau135911213141[[#This Row],[Nom Prénom]],'LISTE NOMS ET CLUBS'!A:B,2,0)</f>
        <v>#N/A</v>
      </c>
      <c r="J80" s="8"/>
      <c r="K80" s="4"/>
    </row>
    <row r="81" spans="1:11" x14ac:dyDescent="0.3">
      <c r="A81" s="4">
        <v>14</v>
      </c>
      <c r="C81" s="4" t="e">
        <f>VLOOKUP(Tableau14810203040[[#This Row],[Nom Prénom]],'LISTE NOMS ET CLUBS'!A:B,2,0)</f>
        <v>#N/A</v>
      </c>
      <c r="G81" s="4">
        <v>14</v>
      </c>
      <c r="H81" s="4"/>
      <c r="I81" s="4" t="e">
        <f>VLOOKUP(Tableau135911213141[[#This Row],[Nom Prénom]],'LISTE NOMS ET CLUBS'!A:B,2,0)</f>
        <v>#N/A</v>
      </c>
      <c r="J81" s="8"/>
      <c r="K81" s="4"/>
    </row>
    <row r="82" spans="1:11" x14ac:dyDescent="0.3">
      <c r="A82" s="4">
        <v>15</v>
      </c>
      <c r="C82" s="4" t="e">
        <f>VLOOKUP(Tableau14810203040[[#This Row],[Nom Prénom]],'LISTE NOMS ET CLUBS'!A:B,2,0)</f>
        <v>#N/A</v>
      </c>
      <c r="G82" s="4">
        <v>15</v>
      </c>
      <c r="H82" s="4"/>
      <c r="I82" s="4" t="e">
        <f>VLOOKUP(Tableau135911213141[[#This Row],[Nom Prénom]],'LISTE NOMS ET CLUBS'!A:B,2,0)</f>
        <v>#N/A</v>
      </c>
      <c r="J82" s="8"/>
      <c r="K82" s="4"/>
    </row>
    <row r="83" spans="1:11" x14ac:dyDescent="0.3">
      <c r="A83" s="4">
        <v>16</v>
      </c>
      <c r="C83" s="4" t="e">
        <f>VLOOKUP(Tableau14810203040[[#This Row],[Nom Prénom]],'LISTE NOMS ET CLUBS'!A:B,2,0)</f>
        <v>#N/A</v>
      </c>
      <c r="G83" s="4">
        <v>16</v>
      </c>
      <c r="H83" s="4"/>
      <c r="I83" s="4" t="e">
        <f>VLOOKUP(Tableau135911213141[[#This Row],[Nom Prénom]],'LISTE NOMS ET CLUBS'!A:B,2,0)</f>
        <v>#N/A</v>
      </c>
      <c r="J83" s="8"/>
      <c r="K83" s="4"/>
    </row>
    <row r="84" spans="1:11" x14ac:dyDescent="0.3">
      <c r="A84" s="4">
        <v>17</v>
      </c>
      <c r="C84" s="4" t="e">
        <f>VLOOKUP(Tableau14810203040[[#This Row],[Nom Prénom]],'LISTE NOMS ET CLUBS'!A:B,2,0)</f>
        <v>#N/A</v>
      </c>
      <c r="G84" s="4">
        <v>17</v>
      </c>
      <c r="H84" s="4"/>
      <c r="I84" s="4" t="e">
        <f>VLOOKUP(Tableau135911213141[[#This Row],[Nom Prénom]],'LISTE NOMS ET CLUBS'!A:B,2,0)</f>
        <v>#N/A</v>
      </c>
      <c r="J84" s="8"/>
      <c r="K84" s="4"/>
    </row>
    <row r="85" spans="1:11" x14ac:dyDescent="0.3">
      <c r="A85" s="4">
        <v>18</v>
      </c>
      <c r="C85" s="4" t="e">
        <f>VLOOKUP(Tableau14810203040[[#This Row],[Nom Prénom]],'LISTE NOMS ET CLUBS'!A:B,2,0)</f>
        <v>#N/A</v>
      </c>
      <c r="G85" s="4">
        <v>18</v>
      </c>
      <c r="H85" s="4"/>
      <c r="I85" s="4" t="e">
        <f>VLOOKUP(Tableau135911213141[[#This Row],[Nom Prénom]],'LISTE NOMS ET CLUBS'!A:B,2,0)</f>
        <v>#N/A</v>
      </c>
      <c r="J85" s="8"/>
      <c r="K85" s="4"/>
    </row>
    <row r="86" spans="1:11" x14ac:dyDescent="0.3">
      <c r="A86" s="4">
        <v>19</v>
      </c>
      <c r="C86" s="4" t="e">
        <f>VLOOKUP(Tableau14810203040[[#This Row],[Nom Prénom]],'LISTE NOMS ET CLUBS'!A:B,2,0)</f>
        <v>#N/A</v>
      </c>
      <c r="G86" s="4">
        <v>19</v>
      </c>
      <c r="H86" s="4"/>
      <c r="I86" s="4" t="e">
        <f>VLOOKUP(Tableau135911213141[[#This Row],[Nom Prénom]],'LISTE NOMS ET CLUBS'!A:B,2,0)</f>
        <v>#N/A</v>
      </c>
      <c r="J86" s="8"/>
      <c r="K86" s="4"/>
    </row>
    <row r="87" spans="1:11" x14ac:dyDescent="0.3">
      <c r="A87" s="4">
        <v>20</v>
      </c>
      <c r="C87" s="4" t="e">
        <f>VLOOKUP(Tableau14810203040[[#This Row],[Nom Prénom]],'LISTE NOMS ET CLUBS'!A:B,2,0)</f>
        <v>#N/A</v>
      </c>
      <c r="G87" s="4">
        <v>20</v>
      </c>
      <c r="H87" s="4"/>
      <c r="I87" s="4" t="e">
        <f>VLOOKUP(Tableau135911213141[[#This Row],[Nom Prénom]],'LISTE NOMS ET CLUBS'!A:B,2,0)</f>
        <v>#N/A</v>
      </c>
      <c r="J87" s="8"/>
      <c r="K87" s="4"/>
    </row>
    <row r="88" spans="1:11" x14ac:dyDescent="0.3">
      <c r="A88" s="4">
        <v>21</v>
      </c>
      <c r="C88" s="4" t="e">
        <f>VLOOKUP(Tableau14810203040[[#This Row],[Nom Prénom]],'LISTE NOMS ET CLUBS'!A:B,2,0)</f>
        <v>#N/A</v>
      </c>
      <c r="G88" s="4">
        <v>21</v>
      </c>
      <c r="H88" s="4"/>
      <c r="I88" s="4" t="e">
        <f>VLOOKUP(Tableau135911213141[[#This Row],[Nom Prénom]],'LISTE NOMS ET CLUBS'!A:B,2,0)</f>
        <v>#N/A</v>
      </c>
      <c r="J88" s="8"/>
      <c r="K88" s="4"/>
    </row>
    <row r="89" spans="1:11" x14ac:dyDescent="0.3">
      <c r="A89" s="4">
        <v>22</v>
      </c>
      <c r="C89" s="4" t="e">
        <f>VLOOKUP(Tableau14810203040[[#This Row],[Nom Prénom]],'LISTE NOMS ET CLUBS'!A:B,2,0)</f>
        <v>#N/A</v>
      </c>
      <c r="G89" s="4">
        <v>22</v>
      </c>
      <c r="H89" s="4"/>
      <c r="I89" s="4" t="e">
        <f>VLOOKUP(Tableau135911213141[[#This Row],[Nom Prénom]],'LISTE NOMS ET CLUBS'!A:B,2,0)</f>
        <v>#N/A</v>
      </c>
      <c r="J89" s="8"/>
      <c r="K89" s="4"/>
    </row>
    <row r="90" spans="1:11" x14ac:dyDescent="0.3">
      <c r="A90" s="4">
        <v>23</v>
      </c>
      <c r="C90" s="4" t="e">
        <f>VLOOKUP(Tableau14810203040[[#This Row],[Nom Prénom]],'LISTE NOMS ET CLUBS'!A:B,2,0)</f>
        <v>#N/A</v>
      </c>
      <c r="G90" s="4">
        <v>23</v>
      </c>
      <c r="H90" s="4"/>
      <c r="I90" s="4" t="e">
        <f>VLOOKUP(Tableau135911213141[[#This Row],[Nom Prénom]],'LISTE NOMS ET CLUBS'!A:B,2,0)</f>
        <v>#N/A</v>
      </c>
      <c r="J90" s="8"/>
      <c r="K90" s="4"/>
    </row>
    <row r="91" spans="1:11" x14ac:dyDescent="0.3">
      <c r="A91" s="4">
        <v>24</v>
      </c>
      <c r="C91" s="4" t="e">
        <f>VLOOKUP(Tableau14810203040[[#This Row],[Nom Prénom]],'LISTE NOMS ET CLUBS'!A:B,2,0)</f>
        <v>#N/A</v>
      </c>
      <c r="G91" s="4">
        <v>24</v>
      </c>
      <c r="H91" s="4"/>
      <c r="I91" s="4" t="e">
        <f>VLOOKUP(Tableau135911213141[[#This Row],[Nom Prénom]],'LISTE NOMS ET CLUBS'!A:B,2,0)</f>
        <v>#N/A</v>
      </c>
      <c r="J91" s="8"/>
      <c r="K91" s="4"/>
    </row>
    <row r="92" spans="1:11" x14ac:dyDescent="0.3">
      <c r="A92" s="4">
        <v>25</v>
      </c>
      <c r="C92" s="4" t="e">
        <f>VLOOKUP(Tableau14810203040[[#This Row],[Nom Prénom]],'LISTE NOMS ET CLUBS'!A:B,2,0)</f>
        <v>#N/A</v>
      </c>
      <c r="G92" s="4">
        <v>25</v>
      </c>
      <c r="H92" s="4"/>
      <c r="I92" s="4" t="e">
        <f>VLOOKUP(Tableau135911213141[[#This Row],[Nom Prénom]],'LISTE NOMS ET CLUBS'!A:B,2,0)</f>
        <v>#N/A</v>
      </c>
      <c r="J92" s="8"/>
      <c r="K92" s="4"/>
    </row>
    <row r="96" spans="1:11" ht="15.6" x14ac:dyDescent="0.3">
      <c r="A96" s="10"/>
      <c r="B96" s="10"/>
      <c r="C96" s="10" t="s">
        <v>33</v>
      </c>
      <c r="D96" s="12"/>
      <c r="E96" s="10"/>
      <c r="G96" s="11"/>
      <c r="H96" s="11"/>
      <c r="I96" s="11" t="s">
        <v>34</v>
      </c>
      <c r="J96" s="13"/>
      <c r="K96" s="11"/>
    </row>
    <row r="97" spans="1:11" ht="15" x14ac:dyDescent="0.3">
      <c r="A97" s="2"/>
      <c r="B97" s="2"/>
      <c r="C97" s="2" t="s">
        <v>15</v>
      </c>
      <c r="D97" s="6"/>
      <c r="E97" s="2"/>
      <c r="G97" s="2"/>
      <c r="H97" s="2"/>
      <c r="I97" s="2" t="s">
        <v>15</v>
      </c>
      <c r="J97" s="6"/>
      <c r="K97" s="2"/>
    </row>
    <row r="98" spans="1:11" ht="15" x14ac:dyDescent="0.3">
      <c r="A98" s="3"/>
      <c r="B98" s="3"/>
      <c r="C98" s="3" t="s">
        <v>29</v>
      </c>
      <c r="D98" s="7"/>
      <c r="E98" s="1"/>
      <c r="G98" s="3"/>
      <c r="H98" s="3"/>
      <c r="I98" s="3" t="s">
        <v>29</v>
      </c>
      <c r="J98" s="7"/>
      <c r="K98" s="1"/>
    </row>
    <row r="99" spans="1:11" x14ac:dyDescent="0.3">
      <c r="A99" s="4" t="s">
        <v>3</v>
      </c>
      <c r="B99" s="4" t="s">
        <v>4</v>
      </c>
      <c r="C99" s="4" t="s">
        <v>5</v>
      </c>
      <c r="D99" s="8" t="s">
        <v>6</v>
      </c>
      <c r="E99" s="4" t="s">
        <v>7</v>
      </c>
      <c r="G99" s="4" t="s">
        <v>3</v>
      </c>
      <c r="H99" s="4" t="s">
        <v>4</v>
      </c>
      <c r="I99" s="4" t="s">
        <v>5</v>
      </c>
      <c r="J99" s="8" t="s">
        <v>6</v>
      </c>
      <c r="K99" s="4" t="s">
        <v>7</v>
      </c>
    </row>
    <row r="100" spans="1:11" x14ac:dyDescent="0.3">
      <c r="A100" s="4">
        <v>1</v>
      </c>
      <c r="B100" s="4" t="s">
        <v>108</v>
      </c>
      <c r="C100" s="4" t="str">
        <f>VLOOKUP(Tableau1481012223242[[#This Row],[Nom Prénom]],'LISTE NOMS ET CLUBS'!A:B,2,0)</f>
        <v>St Geoire en Valdaine</v>
      </c>
      <c r="D100" s="8" t="s">
        <v>377</v>
      </c>
      <c r="E100" s="4" t="s">
        <v>46</v>
      </c>
      <c r="G100" s="4">
        <v>2</v>
      </c>
      <c r="H100" s="4" t="s">
        <v>66</v>
      </c>
      <c r="I100" s="4" t="str">
        <f>VLOOKUP(Tableau13591113233343[[#This Row],[Nom Prénom]],'LISTE NOMS ET CLUBS'!A:B,2,0)</f>
        <v>Entre Deux Guiers</v>
      </c>
      <c r="J100" s="8" t="s">
        <v>389</v>
      </c>
      <c r="K100" s="4" t="s">
        <v>46</v>
      </c>
    </row>
    <row r="101" spans="1:11" x14ac:dyDescent="0.3">
      <c r="A101" s="4">
        <v>2</v>
      </c>
      <c r="B101" s="4" t="s">
        <v>110</v>
      </c>
      <c r="C101" s="4" t="str">
        <f>VLOOKUP(Tableau1481012223242[[#This Row],[Nom Prénom]],'LISTE NOMS ET CLUBS'!A:B,2,0)</f>
        <v>St Geoire en Valdaine</v>
      </c>
      <c r="D101" s="8" t="s">
        <v>378</v>
      </c>
      <c r="E101" s="4" t="s">
        <v>47</v>
      </c>
      <c r="G101" s="4">
        <v>4</v>
      </c>
      <c r="H101" s="4" t="s">
        <v>122</v>
      </c>
      <c r="I101" s="4" t="str">
        <f>VLOOKUP(Tableau13591113233343[[#This Row],[Nom Prénom]],'LISTE NOMS ET CLUBS'!A:B,2,0)</f>
        <v>Pont de Beauvoisin</v>
      </c>
      <c r="J101" s="8" t="s">
        <v>391</v>
      </c>
      <c r="K101" s="4" t="s">
        <v>47</v>
      </c>
    </row>
    <row r="102" spans="1:11" x14ac:dyDescent="0.3">
      <c r="A102" s="4">
        <v>3</v>
      </c>
      <c r="B102" s="4" t="s">
        <v>126</v>
      </c>
      <c r="C102" s="4" t="str">
        <f>VLOOKUP(Tableau1481012223242[[#This Row],[Nom Prénom]],'LISTE NOMS ET CLUBS'!A:B,2,0)</f>
        <v>Pont de Beauvoisin</v>
      </c>
      <c r="D102" s="8" t="s">
        <v>379</v>
      </c>
      <c r="E102" s="4" t="s">
        <v>48</v>
      </c>
      <c r="G102" s="4">
        <v>1</v>
      </c>
      <c r="H102" s="4" t="s">
        <v>35</v>
      </c>
      <c r="I102" s="4" t="str">
        <f>VLOOKUP(Tableau13591113233343[[#This Row],[Nom Prénom]],'LISTE NOMS ET CLUBS'!A:B,2,0)</f>
        <v>Les Avenières</v>
      </c>
      <c r="J102" s="8" t="s">
        <v>390</v>
      </c>
      <c r="K102" s="4" t="s">
        <v>48</v>
      </c>
    </row>
    <row r="103" spans="1:11" x14ac:dyDescent="0.3">
      <c r="A103" s="4">
        <v>4</v>
      </c>
      <c r="B103" s="4" t="s">
        <v>137</v>
      </c>
      <c r="C103" s="4" t="str">
        <f>VLOOKUP(Tableau1481012223242[[#This Row],[Nom Prénom]],'LISTE NOMS ET CLUBS'!A:B,2,0)</f>
        <v>Pont de Beauvoisin</v>
      </c>
      <c r="D103" s="8" t="s">
        <v>380</v>
      </c>
      <c r="G103" s="4">
        <v>3</v>
      </c>
      <c r="H103" s="4" t="s">
        <v>68</v>
      </c>
      <c r="I103" s="4" t="str">
        <f>VLOOKUP(Tableau13591113233343[[#This Row],[Nom Prénom]],'LISTE NOMS ET CLUBS'!A:B,2,0)</f>
        <v>Entre Deux Guiers</v>
      </c>
      <c r="J103" s="8" t="s">
        <v>392</v>
      </c>
      <c r="K103" s="4"/>
    </row>
    <row r="104" spans="1:11" x14ac:dyDescent="0.3">
      <c r="A104" s="4">
        <v>5</v>
      </c>
      <c r="B104" s="4" t="s">
        <v>125</v>
      </c>
      <c r="C104" s="4" t="str">
        <f>VLOOKUP(Tableau1481012223242[[#This Row],[Nom Prénom]],'LISTE NOMS ET CLUBS'!A:B,2,0)</f>
        <v>Pont de Beauvoisin</v>
      </c>
      <c r="D104" s="8" t="s">
        <v>381</v>
      </c>
      <c r="G104" s="4">
        <v>5</v>
      </c>
      <c r="H104" s="4"/>
      <c r="I104" s="4" t="e">
        <f>VLOOKUP(Tableau13591113233343[[#This Row],[Nom Prénom]],'LISTE NOMS ET CLUBS'!A:B,2,0)</f>
        <v>#N/A</v>
      </c>
      <c r="J104" s="8"/>
      <c r="K104" s="4"/>
    </row>
    <row r="105" spans="1:11" x14ac:dyDescent="0.3">
      <c r="A105" s="4">
        <v>6</v>
      </c>
      <c r="B105" s="4" t="s">
        <v>136</v>
      </c>
      <c r="C105" s="4" t="str">
        <f>VLOOKUP(Tableau1481012223242[[#This Row],[Nom Prénom]],'LISTE NOMS ET CLUBS'!A:B,2,0)</f>
        <v>Pont de Beauvoisin</v>
      </c>
      <c r="D105" s="8" t="s">
        <v>382</v>
      </c>
      <c r="G105" s="4">
        <v>6</v>
      </c>
      <c r="H105" s="4"/>
      <c r="I105" s="4" t="e">
        <f>VLOOKUP(Tableau13591113233343[[#This Row],[Nom Prénom]],'LISTE NOMS ET CLUBS'!A:B,2,0)</f>
        <v>#N/A</v>
      </c>
      <c r="J105" s="8"/>
      <c r="K105" s="4"/>
    </row>
    <row r="106" spans="1:11" x14ac:dyDescent="0.3">
      <c r="A106" s="4">
        <v>7</v>
      </c>
      <c r="B106" s="4" t="s">
        <v>109</v>
      </c>
      <c r="C106" s="4" t="str">
        <f>VLOOKUP(Tableau1481012223242[[#This Row],[Nom Prénom]],'LISTE NOMS ET CLUBS'!A:B,2,0)</f>
        <v>St Geoire en Valdaine</v>
      </c>
      <c r="D106" s="8" t="s">
        <v>383</v>
      </c>
      <c r="G106" s="4">
        <v>7</v>
      </c>
      <c r="H106" s="4"/>
      <c r="I106" s="4" t="e">
        <f>VLOOKUP(Tableau13591113233343[[#This Row],[Nom Prénom]],'LISTE NOMS ET CLUBS'!A:B,2,0)</f>
        <v>#N/A</v>
      </c>
      <c r="J106" s="8"/>
      <c r="K106" s="4"/>
    </row>
    <row r="107" spans="1:11" x14ac:dyDescent="0.3">
      <c r="A107" s="4">
        <v>8</v>
      </c>
      <c r="C107" s="4" t="e">
        <f>VLOOKUP(Tableau1481012223242[[#This Row],[Nom Prénom]],'LISTE NOMS ET CLUBS'!A:B,2,0)</f>
        <v>#N/A</v>
      </c>
      <c r="G107" s="4">
        <v>8</v>
      </c>
      <c r="H107" s="4"/>
      <c r="I107" s="4" t="e">
        <f>VLOOKUP(Tableau13591113233343[[#This Row],[Nom Prénom]],'LISTE NOMS ET CLUBS'!A:B,2,0)</f>
        <v>#N/A</v>
      </c>
      <c r="J107" s="8"/>
      <c r="K107" s="4"/>
    </row>
    <row r="108" spans="1:11" x14ac:dyDescent="0.3">
      <c r="A108" s="4">
        <v>9</v>
      </c>
      <c r="C108" s="4" t="e">
        <f>VLOOKUP(Tableau1481012223242[[#This Row],[Nom Prénom]],'LISTE NOMS ET CLUBS'!A:B,2,0)</f>
        <v>#N/A</v>
      </c>
      <c r="G108" s="4">
        <v>9</v>
      </c>
      <c r="H108" s="4"/>
      <c r="I108" s="4" t="e">
        <f>VLOOKUP(Tableau13591113233343[[#This Row],[Nom Prénom]],'LISTE NOMS ET CLUBS'!A:B,2,0)</f>
        <v>#N/A</v>
      </c>
      <c r="J108" s="8"/>
      <c r="K108" s="4"/>
    </row>
    <row r="109" spans="1:11" x14ac:dyDescent="0.3">
      <c r="A109" s="4">
        <v>10</v>
      </c>
      <c r="C109" s="4" t="e">
        <f>VLOOKUP(Tableau1481012223242[[#This Row],[Nom Prénom]],'LISTE NOMS ET CLUBS'!A:B,2,0)</f>
        <v>#N/A</v>
      </c>
      <c r="G109" s="4">
        <v>10</v>
      </c>
      <c r="H109" s="4"/>
      <c r="I109" s="4" t="e">
        <f>VLOOKUP(Tableau13591113233343[[#This Row],[Nom Prénom]],'LISTE NOMS ET CLUBS'!A:B,2,0)</f>
        <v>#N/A</v>
      </c>
      <c r="J109" s="8"/>
      <c r="K109" s="4"/>
    </row>
    <row r="110" spans="1:11" x14ac:dyDescent="0.3">
      <c r="A110" s="4">
        <v>11</v>
      </c>
      <c r="C110" s="4" t="e">
        <f>VLOOKUP(Tableau1481012223242[[#This Row],[Nom Prénom]],'LISTE NOMS ET CLUBS'!A:B,2,0)</f>
        <v>#N/A</v>
      </c>
      <c r="G110" s="4">
        <v>11</v>
      </c>
      <c r="H110" s="4"/>
      <c r="I110" s="4" t="e">
        <f>VLOOKUP(Tableau13591113233343[[#This Row],[Nom Prénom]],'LISTE NOMS ET CLUBS'!A:B,2,0)</f>
        <v>#N/A</v>
      </c>
      <c r="J110" s="8"/>
      <c r="K110" s="4"/>
    </row>
    <row r="111" spans="1:11" x14ac:dyDescent="0.3">
      <c r="A111" s="4">
        <v>12</v>
      </c>
      <c r="C111" s="4" t="e">
        <f>VLOOKUP(Tableau1481012223242[[#This Row],[Nom Prénom]],'LISTE NOMS ET CLUBS'!A:B,2,0)</f>
        <v>#N/A</v>
      </c>
      <c r="G111" s="4">
        <v>12</v>
      </c>
      <c r="H111" s="4"/>
      <c r="I111" s="4" t="e">
        <f>VLOOKUP(Tableau13591113233343[[#This Row],[Nom Prénom]],'LISTE NOMS ET CLUBS'!A:B,2,0)</f>
        <v>#N/A</v>
      </c>
      <c r="J111" s="8"/>
      <c r="K111" s="4"/>
    </row>
    <row r="112" spans="1:11" x14ac:dyDescent="0.3">
      <c r="A112" s="4">
        <v>13</v>
      </c>
      <c r="C112" s="4" t="e">
        <f>VLOOKUP(Tableau1481012223242[[#This Row],[Nom Prénom]],'LISTE NOMS ET CLUBS'!A:B,2,0)</f>
        <v>#N/A</v>
      </c>
      <c r="G112" s="4">
        <v>13</v>
      </c>
      <c r="H112" s="4"/>
      <c r="I112" s="4" t="e">
        <f>VLOOKUP(Tableau13591113233343[[#This Row],[Nom Prénom]],'LISTE NOMS ET CLUBS'!A:B,2,0)</f>
        <v>#N/A</v>
      </c>
      <c r="J112" s="8"/>
      <c r="K112" s="4"/>
    </row>
    <row r="113" spans="1:11" x14ac:dyDescent="0.3">
      <c r="A113" s="4">
        <v>14</v>
      </c>
      <c r="C113" s="4" t="e">
        <f>VLOOKUP(Tableau1481012223242[[#This Row],[Nom Prénom]],'LISTE NOMS ET CLUBS'!A:B,2,0)</f>
        <v>#N/A</v>
      </c>
      <c r="G113" s="4">
        <v>14</v>
      </c>
      <c r="H113" s="4"/>
      <c r="I113" s="4" t="e">
        <f>VLOOKUP(Tableau13591113233343[[#This Row],[Nom Prénom]],'LISTE NOMS ET CLUBS'!A:B,2,0)</f>
        <v>#N/A</v>
      </c>
      <c r="J113" s="8"/>
      <c r="K113" s="4"/>
    </row>
    <row r="114" spans="1:11" x14ac:dyDescent="0.3">
      <c r="A114" s="4">
        <v>15</v>
      </c>
      <c r="C114" s="4" t="e">
        <f>VLOOKUP(Tableau1481012223242[[#This Row],[Nom Prénom]],'LISTE NOMS ET CLUBS'!A:B,2,0)</f>
        <v>#N/A</v>
      </c>
      <c r="G114" s="4">
        <v>15</v>
      </c>
      <c r="H114" s="4"/>
      <c r="I114" s="4" t="e">
        <f>VLOOKUP(Tableau13591113233343[[#This Row],[Nom Prénom]],'LISTE NOMS ET CLUBS'!A:B,2,0)</f>
        <v>#N/A</v>
      </c>
      <c r="J114" s="8"/>
      <c r="K114" s="4"/>
    </row>
    <row r="115" spans="1:11" x14ac:dyDescent="0.3">
      <c r="A115" s="4">
        <v>16</v>
      </c>
      <c r="C115" s="4" t="e">
        <f>VLOOKUP(Tableau1481012223242[[#This Row],[Nom Prénom]],'LISTE NOMS ET CLUBS'!A:B,2,0)</f>
        <v>#N/A</v>
      </c>
      <c r="G115" s="4">
        <v>16</v>
      </c>
      <c r="H115" s="4"/>
      <c r="I115" s="4" t="e">
        <f>VLOOKUP(Tableau13591113233343[[#This Row],[Nom Prénom]],'LISTE NOMS ET CLUBS'!A:B,2,0)</f>
        <v>#N/A</v>
      </c>
      <c r="J115" s="8"/>
      <c r="K115" s="4"/>
    </row>
    <row r="116" spans="1:11" x14ac:dyDescent="0.3">
      <c r="A116" s="4">
        <v>17</v>
      </c>
      <c r="C116" s="4" t="e">
        <f>VLOOKUP(Tableau1481012223242[[#This Row],[Nom Prénom]],'LISTE NOMS ET CLUBS'!A:B,2,0)</f>
        <v>#N/A</v>
      </c>
      <c r="G116" s="4">
        <v>17</v>
      </c>
      <c r="H116" s="4"/>
      <c r="I116" s="4" t="e">
        <f>VLOOKUP(Tableau13591113233343[[#This Row],[Nom Prénom]],'LISTE NOMS ET CLUBS'!A:B,2,0)</f>
        <v>#N/A</v>
      </c>
      <c r="J116" s="8"/>
      <c r="K116" s="4"/>
    </row>
    <row r="117" spans="1:11" x14ac:dyDescent="0.3">
      <c r="A117" s="4">
        <v>18</v>
      </c>
      <c r="C117" s="4" t="e">
        <f>VLOOKUP(Tableau1481012223242[[#This Row],[Nom Prénom]],'LISTE NOMS ET CLUBS'!A:B,2,0)</f>
        <v>#N/A</v>
      </c>
      <c r="G117" s="4">
        <v>18</v>
      </c>
      <c r="H117" s="4"/>
      <c r="I117" s="4" t="e">
        <f>VLOOKUP(Tableau13591113233343[[#This Row],[Nom Prénom]],'LISTE NOMS ET CLUBS'!A:B,2,0)</f>
        <v>#N/A</v>
      </c>
      <c r="J117" s="8"/>
      <c r="K117" s="4"/>
    </row>
    <row r="118" spans="1:11" x14ac:dyDescent="0.3">
      <c r="A118" s="4">
        <v>19</v>
      </c>
      <c r="C118" s="4" t="e">
        <f>VLOOKUP(Tableau1481012223242[[#This Row],[Nom Prénom]],'LISTE NOMS ET CLUBS'!A:B,2,0)</f>
        <v>#N/A</v>
      </c>
      <c r="G118" s="4">
        <v>19</v>
      </c>
      <c r="H118" s="4"/>
      <c r="I118" s="4" t="e">
        <f>VLOOKUP(Tableau13591113233343[[#This Row],[Nom Prénom]],'LISTE NOMS ET CLUBS'!A:B,2,0)</f>
        <v>#N/A</v>
      </c>
      <c r="J118" s="8"/>
      <c r="K118" s="4"/>
    </row>
    <row r="119" spans="1:11" x14ac:dyDescent="0.3">
      <c r="A119" s="4">
        <v>20</v>
      </c>
      <c r="C119" s="4" t="e">
        <f>VLOOKUP(Tableau1481012223242[[#This Row],[Nom Prénom]],'LISTE NOMS ET CLUBS'!A:B,2,0)</f>
        <v>#N/A</v>
      </c>
      <c r="G119" s="4">
        <v>20</v>
      </c>
      <c r="H119" s="4"/>
      <c r="I119" s="4" t="e">
        <f>VLOOKUP(Tableau13591113233343[[#This Row],[Nom Prénom]],'LISTE NOMS ET CLUBS'!A:B,2,0)</f>
        <v>#N/A</v>
      </c>
      <c r="J119" s="8"/>
      <c r="K119" s="4"/>
    </row>
    <row r="120" spans="1:11" x14ac:dyDescent="0.3">
      <c r="A120" s="4">
        <v>21</v>
      </c>
      <c r="C120" s="4" t="e">
        <f>VLOOKUP(Tableau1481012223242[[#This Row],[Nom Prénom]],'LISTE NOMS ET CLUBS'!A:B,2,0)</f>
        <v>#N/A</v>
      </c>
      <c r="G120" s="4">
        <v>21</v>
      </c>
      <c r="H120" s="4"/>
      <c r="I120" s="4" t="e">
        <f>VLOOKUP(Tableau13591113233343[[#This Row],[Nom Prénom]],'LISTE NOMS ET CLUBS'!A:B,2,0)</f>
        <v>#N/A</v>
      </c>
      <c r="J120" s="8"/>
      <c r="K120" s="4"/>
    </row>
    <row r="121" spans="1:11" x14ac:dyDescent="0.3">
      <c r="A121" s="4">
        <v>22</v>
      </c>
      <c r="C121" s="4" t="e">
        <f>VLOOKUP(Tableau1481012223242[[#This Row],[Nom Prénom]],'LISTE NOMS ET CLUBS'!A:B,2,0)</f>
        <v>#N/A</v>
      </c>
      <c r="G121" s="4">
        <v>22</v>
      </c>
      <c r="H121" s="4"/>
      <c r="I121" s="4" t="e">
        <f>VLOOKUP(Tableau13591113233343[[#This Row],[Nom Prénom]],'LISTE NOMS ET CLUBS'!A:B,2,0)</f>
        <v>#N/A</v>
      </c>
      <c r="J121" s="8"/>
      <c r="K121" s="4"/>
    </row>
    <row r="122" spans="1:11" x14ac:dyDescent="0.3">
      <c r="A122" s="4">
        <v>23</v>
      </c>
      <c r="C122" s="4" t="e">
        <f>VLOOKUP(Tableau1481012223242[[#This Row],[Nom Prénom]],'LISTE NOMS ET CLUBS'!A:B,2,0)</f>
        <v>#N/A</v>
      </c>
      <c r="G122" s="4">
        <v>23</v>
      </c>
      <c r="H122" s="4"/>
      <c r="I122" s="4" t="e">
        <f>VLOOKUP(Tableau13591113233343[[#This Row],[Nom Prénom]],'LISTE NOMS ET CLUBS'!A:B,2,0)</f>
        <v>#N/A</v>
      </c>
      <c r="J122" s="8"/>
      <c r="K122" s="4"/>
    </row>
    <row r="123" spans="1:11" x14ac:dyDescent="0.3">
      <c r="A123" s="4">
        <v>24</v>
      </c>
      <c r="C123" s="4" t="e">
        <f>VLOOKUP(Tableau1481012223242[[#This Row],[Nom Prénom]],'LISTE NOMS ET CLUBS'!A:B,2,0)</f>
        <v>#N/A</v>
      </c>
      <c r="G123" s="4">
        <v>24</v>
      </c>
      <c r="H123" s="4"/>
      <c r="I123" s="4" t="e">
        <f>VLOOKUP(Tableau13591113233343[[#This Row],[Nom Prénom]],'LISTE NOMS ET CLUBS'!A:B,2,0)</f>
        <v>#N/A</v>
      </c>
      <c r="J123" s="8"/>
      <c r="K123" s="4"/>
    </row>
    <row r="124" spans="1:11" x14ac:dyDescent="0.3">
      <c r="A124" s="4">
        <v>25</v>
      </c>
      <c r="C124" s="4" t="e">
        <f>VLOOKUP(Tableau1481012223242[[#This Row],[Nom Prénom]],'LISTE NOMS ET CLUBS'!A:B,2,0)</f>
        <v>#N/A</v>
      </c>
      <c r="G124" s="4">
        <v>25</v>
      </c>
      <c r="H124" s="4"/>
      <c r="I124" s="4" t="e">
        <f>VLOOKUP(Tableau13591113233343[[#This Row],[Nom Prénom]],'LISTE NOMS ET CLUBS'!A:B,2,0)</f>
        <v>#N/A</v>
      </c>
      <c r="J124" s="8"/>
      <c r="K124" s="4"/>
    </row>
    <row r="128" spans="1:11" ht="15.6" x14ac:dyDescent="0.3">
      <c r="A128" s="10"/>
      <c r="B128" s="10"/>
      <c r="C128" s="10" t="s">
        <v>33</v>
      </c>
      <c r="D128" s="12"/>
      <c r="E128" s="10"/>
      <c r="G128" s="11"/>
      <c r="H128" s="11"/>
      <c r="I128" s="11" t="s">
        <v>34</v>
      </c>
      <c r="J128" s="13"/>
      <c r="K128" s="11"/>
    </row>
    <row r="129" spans="1:11" ht="15" x14ac:dyDescent="0.3">
      <c r="A129" s="2"/>
      <c r="B129" s="2"/>
      <c r="C129" s="2" t="s">
        <v>28</v>
      </c>
      <c r="D129" s="6"/>
      <c r="E129" s="2"/>
      <c r="G129" s="2"/>
      <c r="H129" s="2"/>
      <c r="I129" s="2" t="s">
        <v>28</v>
      </c>
      <c r="J129" s="6"/>
      <c r="K129" s="2"/>
    </row>
    <row r="130" spans="1:11" ht="15" x14ac:dyDescent="0.3">
      <c r="A130" s="3"/>
      <c r="B130" s="3"/>
      <c r="C130" s="3" t="s">
        <v>29</v>
      </c>
      <c r="D130" s="7"/>
      <c r="E130" s="1"/>
      <c r="G130" s="3"/>
      <c r="H130" s="3"/>
      <c r="I130" s="3" t="s">
        <v>29</v>
      </c>
      <c r="J130" s="7"/>
      <c r="K130" s="1"/>
    </row>
    <row r="131" spans="1:11" x14ac:dyDescent="0.3">
      <c r="A131" s="4" t="s">
        <v>3</v>
      </c>
      <c r="B131" s="4" t="s">
        <v>4</v>
      </c>
      <c r="C131" s="4" t="s">
        <v>5</v>
      </c>
      <c r="D131" s="8" t="s">
        <v>6</v>
      </c>
      <c r="E131" s="4" t="s">
        <v>7</v>
      </c>
      <c r="G131" s="4" t="s">
        <v>3</v>
      </c>
      <c r="H131" s="4" t="s">
        <v>4</v>
      </c>
      <c r="I131" s="4" t="s">
        <v>5</v>
      </c>
      <c r="J131" s="8" t="s">
        <v>6</v>
      </c>
      <c r="K131" s="4" t="s">
        <v>7</v>
      </c>
    </row>
    <row r="132" spans="1:11" x14ac:dyDescent="0.3">
      <c r="A132" s="4">
        <v>1</v>
      </c>
      <c r="B132" s="4" t="s">
        <v>393</v>
      </c>
      <c r="C132" s="4" t="s">
        <v>22</v>
      </c>
      <c r="D132" s="8" t="s">
        <v>394</v>
      </c>
      <c r="E132" s="4" t="s">
        <v>46</v>
      </c>
      <c r="G132" s="4">
        <v>1</v>
      </c>
      <c r="H132" s="4"/>
      <c r="I132" s="4"/>
      <c r="J132" s="8"/>
      <c r="K132" s="4"/>
    </row>
    <row r="133" spans="1:11" x14ac:dyDescent="0.3">
      <c r="A133" s="4">
        <v>2</v>
      </c>
      <c r="B133" s="4" t="s">
        <v>395</v>
      </c>
      <c r="C133" s="4" t="s">
        <v>231</v>
      </c>
      <c r="D133" s="8" t="s">
        <v>396</v>
      </c>
      <c r="E133" s="4" t="s">
        <v>47</v>
      </c>
      <c r="G133" s="4">
        <v>2</v>
      </c>
      <c r="H133" s="4"/>
      <c r="I133" s="4"/>
      <c r="J133" s="8"/>
      <c r="K133" s="4"/>
    </row>
    <row r="134" spans="1:11" x14ac:dyDescent="0.3">
      <c r="A134" s="4">
        <v>3</v>
      </c>
      <c r="B134" s="4" t="s">
        <v>398</v>
      </c>
      <c r="C134" s="4" t="s">
        <v>397</v>
      </c>
      <c r="D134" s="8" t="s">
        <v>399</v>
      </c>
      <c r="G134" s="4">
        <v>3</v>
      </c>
      <c r="H134" s="4"/>
      <c r="I134" s="4"/>
      <c r="J134" s="8"/>
      <c r="K134" s="4"/>
    </row>
    <row r="135" spans="1:11" x14ac:dyDescent="0.3">
      <c r="A135" s="4">
        <v>4</v>
      </c>
      <c r="G135" s="4">
        <v>4</v>
      </c>
      <c r="H135" s="4"/>
      <c r="I135" s="4"/>
      <c r="J135" s="8"/>
      <c r="K135" s="4"/>
    </row>
    <row r="136" spans="1:11" x14ac:dyDescent="0.3">
      <c r="A136" s="4">
        <v>5</v>
      </c>
      <c r="G136" s="4">
        <v>5</v>
      </c>
      <c r="H136" s="4"/>
      <c r="I136" s="4"/>
      <c r="J136" s="8"/>
      <c r="K136" s="4"/>
    </row>
    <row r="137" spans="1:11" x14ac:dyDescent="0.3">
      <c r="A137" s="4">
        <v>6</v>
      </c>
      <c r="G137" s="4">
        <v>6</v>
      </c>
      <c r="H137" s="4"/>
      <c r="I137" s="4"/>
      <c r="J137" s="8"/>
      <c r="K137" s="4"/>
    </row>
    <row r="138" spans="1:11" x14ac:dyDescent="0.3">
      <c r="A138" s="4">
        <v>7</v>
      </c>
      <c r="G138" s="4">
        <v>7</v>
      </c>
      <c r="H138" s="4"/>
      <c r="I138" s="4"/>
      <c r="J138" s="8"/>
      <c r="K138" s="4"/>
    </row>
    <row r="139" spans="1:11" x14ac:dyDescent="0.3">
      <c r="A139" s="4">
        <v>8</v>
      </c>
      <c r="G139" s="4">
        <v>8</v>
      </c>
      <c r="H139" s="4"/>
      <c r="I139" s="4"/>
      <c r="J139" s="8"/>
      <c r="K139" s="4"/>
    </row>
    <row r="140" spans="1:11" x14ac:dyDescent="0.3">
      <c r="A140" s="4">
        <v>9</v>
      </c>
      <c r="G140" s="4">
        <v>9</v>
      </c>
      <c r="H140" s="4"/>
      <c r="I140" s="4"/>
      <c r="J140" s="8"/>
      <c r="K140" s="4"/>
    </row>
    <row r="141" spans="1:11" x14ac:dyDescent="0.3">
      <c r="A141" s="4">
        <v>10</v>
      </c>
      <c r="G141" s="4">
        <v>10</v>
      </c>
      <c r="H141" s="4"/>
      <c r="I141" s="4"/>
      <c r="J141" s="8"/>
      <c r="K141" s="4"/>
    </row>
    <row r="142" spans="1:11" x14ac:dyDescent="0.3">
      <c r="A142" s="4">
        <v>11</v>
      </c>
      <c r="G142" s="4">
        <v>11</v>
      </c>
      <c r="H142" s="4"/>
      <c r="I142" s="4"/>
      <c r="J142" s="8"/>
      <c r="K142" s="4"/>
    </row>
    <row r="143" spans="1:11" x14ac:dyDescent="0.3">
      <c r="A143" s="4">
        <v>12</v>
      </c>
      <c r="G143" s="4">
        <v>12</v>
      </c>
      <c r="H143" s="4"/>
      <c r="I143" s="4"/>
      <c r="J143" s="8"/>
      <c r="K143" s="4"/>
    </row>
    <row r="144" spans="1:11" x14ac:dyDescent="0.3">
      <c r="A144" s="4">
        <v>13</v>
      </c>
      <c r="G144" s="4">
        <v>13</v>
      </c>
      <c r="H144" s="4"/>
      <c r="I144" s="4"/>
      <c r="J144" s="8"/>
      <c r="K144" s="4"/>
    </row>
    <row r="145" spans="1:11" x14ac:dyDescent="0.3">
      <c r="A145" s="4">
        <v>14</v>
      </c>
      <c r="C145" s="4" t="e">
        <f>VLOOKUP(Tableau148101214243444[[#This Row],[Nom Prénom]],'LISTE NOMS ET CLUBS'!A:B,2,0)</f>
        <v>#N/A</v>
      </c>
      <c r="G145" s="4">
        <v>14</v>
      </c>
      <c r="H145" s="4"/>
      <c r="I145" s="4"/>
      <c r="J145" s="8"/>
      <c r="K145" s="4"/>
    </row>
    <row r="146" spans="1:11" x14ac:dyDescent="0.3">
      <c r="A146" s="4">
        <v>15</v>
      </c>
      <c r="C146" s="4" t="e">
        <f>VLOOKUP(Tableau148101214243444[[#This Row],[Nom Prénom]],'LISTE NOMS ET CLUBS'!A:B,2,0)</f>
        <v>#N/A</v>
      </c>
      <c r="G146" s="4">
        <v>15</v>
      </c>
      <c r="H146" s="4"/>
      <c r="I146" s="4"/>
      <c r="J146" s="8"/>
      <c r="K146" s="4"/>
    </row>
    <row r="147" spans="1:11" x14ac:dyDescent="0.3">
      <c r="A147" s="4">
        <v>16</v>
      </c>
      <c r="C147" s="4" t="e">
        <f>VLOOKUP(Tableau148101214243444[[#This Row],[Nom Prénom]],'LISTE NOMS ET CLUBS'!A:B,2,0)</f>
        <v>#N/A</v>
      </c>
      <c r="G147" s="4">
        <v>16</v>
      </c>
      <c r="H147" s="4"/>
      <c r="I147" s="4"/>
      <c r="J147" s="8"/>
      <c r="K147" s="4"/>
    </row>
    <row r="148" spans="1:11" x14ac:dyDescent="0.3">
      <c r="A148" s="4">
        <v>17</v>
      </c>
      <c r="C148" s="4" t="e">
        <f>VLOOKUP(Tableau148101214243444[[#This Row],[Nom Prénom]],'LISTE NOMS ET CLUBS'!A:B,2,0)</f>
        <v>#N/A</v>
      </c>
      <c r="G148" s="4">
        <v>17</v>
      </c>
      <c r="H148" s="4"/>
      <c r="I148" s="4"/>
      <c r="J148" s="8"/>
      <c r="K148" s="4"/>
    </row>
    <row r="149" spans="1:11" x14ac:dyDescent="0.3">
      <c r="A149" s="4">
        <v>18</v>
      </c>
      <c r="C149" s="4" t="e">
        <f>VLOOKUP(Tableau148101214243444[[#This Row],[Nom Prénom]],'LISTE NOMS ET CLUBS'!A:B,2,0)</f>
        <v>#N/A</v>
      </c>
      <c r="G149" s="4">
        <v>18</v>
      </c>
      <c r="H149" s="4"/>
      <c r="I149" s="4"/>
      <c r="J149" s="8"/>
      <c r="K149" s="4"/>
    </row>
    <row r="150" spans="1:11" x14ac:dyDescent="0.3">
      <c r="A150" s="4">
        <v>19</v>
      </c>
      <c r="C150" s="4" t="e">
        <f>VLOOKUP(Tableau148101214243444[[#This Row],[Nom Prénom]],'LISTE NOMS ET CLUBS'!A:B,2,0)</f>
        <v>#N/A</v>
      </c>
      <c r="G150" s="4">
        <v>19</v>
      </c>
      <c r="H150" s="4"/>
      <c r="I150" s="4" t="e">
        <f>VLOOKUP(Tableau1359111315253545[[#This Row],[Nom Prénom]],'LISTE NOMS ET CLUBS'!A:B,2,0)</f>
        <v>#N/A</v>
      </c>
      <c r="J150" s="8"/>
      <c r="K150" s="4"/>
    </row>
    <row r="151" spans="1:11" x14ac:dyDescent="0.3">
      <c r="A151" s="4">
        <v>20</v>
      </c>
      <c r="C151" s="4" t="e">
        <f>VLOOKUP(Tableau148101214243444[[#This Row],[Nom Prénom]],'LISTE NOMS ET CLUBS'!A:B,2,0)</f>
        <v>#N/A</v>
      </c>
      <c r="G151" s="4">
        <v>20</v>
      </c>
      <c r="H151" s="4"/>
      <c r="I151" s="4" t="e">
        <f>VLOOKUP(Tableau1359111315253545[[#This Row],[Nom Prénom]],'LISTE NOMS ET CLUBS'!A:B,2,0)</f>
        <v>#N/A</v>
      </c>
      <c r="J151" s="8"/>
      <c r="K151" s="4"/>
    </row>
    <row r="152" spans="1:11" x14ac:dyDescent="0.3">
      <c r="A152" s="4">
        <v>21</v>
      </c>
      <c r="C152" s="4" t="e">
        <f>VLOOKUP(Tableau148101214243444[[#This Row],[Nom Prénom]],'LISTE NOMS ET CLUBS'!A:B,2,0)</f>
        <v>#N/A</v>
      </c>
      <c r="G152" s="4">
        <v>21</v>
      </c>
      <c r="H152" s="4"/>
      <c r="I152" s="4" t="e">
        <f>VLOOKUP(Tableau1359111315253545[[#This Row],[Nom Prénom]],'LISTE NOMS ET CLUBS'!A:B,2,0)</f>
        <v>#N/A</v>
      </c>
      <c r="J152" s="8"/>
      <c r="K152" s="4"/>
    </row>
    <row r="153" spans="1:11" x14ac:dyDescent="0.3">
      <c r="A153" s="4">
        <v>22</v>
      </c>
      <c r="C153" s="4" t="e">
        <f>VLOOKUP(Tableau148101214243444[[#This Row],[Nom Prénom]],'LISTE NOMS ET CLUBS'!A:B,2,0)</f>
        <v>#N/A</v>
      </c>
      <c r="G153" s="4">
        <v>22</v>
      </c>
      <c r="H153" s="4"/>
      <c r="I153" s="4" t="e">
        <f>VLOOKUP(Tableau1359111315253545[[#This Row],[Nom Prénom]],'LISTE NOMS ET CLUBS'!A:B,2,0)</f>
        <v>#N/A</v>
      </c>
      <c r="J153" s="8"/>
      <c r="K153" s="4"/>
    </row>
    <row r="154" spans="1:11" x14ac:dyDescent="0.3">
      <c r="A154" s="4">
        <v>23</v>
      </c>
      <c r="C154" s="4" t="e">
        <f>VLOOKUP(Tableau148101214243444[[#This Row],[Nom Prénom]],'LISTE NOMS ET CLUBS'!A:B,2,0)</f>
        <v>#N/A</v>
      </c>
      <c r="G154" s="4">
        <v>23</v>
      </c>
      <c r="H154" s="4"/>
      <c r="I154" s="4" t="e">
        <f>VLOOKUP(Tableau1359111315253545[[#This Row],[Nom Prénom]],'LISTE NOMS ET CLUBS'!A:B,2,0)</f>
        <v>#N/A</v>
      </c>
      <c r="J154" s="8"/>
      <c r="K154" s="4"/>
    </row>
    <row r="155" spans="1:11" x14ac:dyDescent="0.3">
      <c r="A155" s="4">
        <v>24</v>
      </c>
      <c r="C155" s="4" t="e">
        <f>VLOOKUP(Tableau148101214243444[[#This Row],[Nom Prénom]],'LISTE NOMS ET CLUBS'!A:B,2,0)</f>
        <v>#N/A</v>
      </c>
      <c r="G155" s="4">
        <v>24</v>
      </c>
      <c r="H155" s="4"/>
      <c r="I155" s="4" t="e">
        <f>VLOOKUP(Tableau1359111315253545[[#This Row],[Nom Prénom]],'LISTE NOMS ET CLUBS'!A:B,2,0)</f>
        <v>#N/A</v>
      </c>
      <c r="J155" s="8"/>
      <c r="K155" s="4"/>
    </row>
    <row r="156" spans="1:11" x14ac:dyDescent="0.3">
      <c r="A156" s="4">
        <v>25</v>
      </c>
      <c r="C156" s="4" t="e">
        <f>VLOOKUP(Tableau148101214243444[[#This Row],[Nom Prénom]],'LISTE NOMS ET CLUBS'!A:B,2,0)</f>
        <v>#N/A</v>
      </c>
      <c r="G156" s="4">
        <v>25</v>
      </c>
      <c r="H156" s="4"/>
      <c r="I156" s="4" t="e">
        <f>VLOOKUP(Tableau1359111315253545[[#This Row],[Nom Prénom]],'LISTE NOMS ET CLUBS'!A:B,2,0)</f>
        <v>#N/A</v>
      </c>
      <c r="J156" s="8"/>
      <c r="K156" s="4"/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BD4626-B8E2-4083-A82A-3373159EBF69}">
          <x14:formula1>
            <xm:f>'LISTE NOMS ET CLUBS'!$A:$A</xm:f>
          </x14:formula1>
          <xm:sqref>H1:H73 B145:B1048576 H75:H107 B1:B131 H109:H131 H149:H1048576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0F80-B5C4-483D-810B-2EF260C28903}">
  <dimension ref="A1:K156"/>
  <sheetViews>
    <sheetView topLeftCell="A126" workbookViewId="0">
      <selection activeCell="F139" sqref="F139"/>
    </sheetView>
  </sheetViews>
  <sheetFormatPr baseColWidth="10" defaultRowHeight="14.4" x14ac:dyDescent="0.3"/>
  <cols>
    <col min="1" max="1" width="12.33203125" style="4" bestFit="1" customWidth="1"/>
    <col min="2" max="2" width="31.33203125" style="4" customWidth="1"/>
    <col min="3" max="3" width="19" style="4" bestFit="1" customWidth="1"/>
    <col min="4" max="4" width="11" style="8" bestFit="1" customWidth="1"/>
    <col min="5" max="5" width="10.109375" style="4" bestFit="1" customWidth="1"/>
    <col min="6" max="6" width="9.44140625" customWidth="1"/>
    <col min="7" max="7" width="12.33203125" bestFit="1" customWidth="1"/>
    <col min="8" max="8" width="33.5546875" customWidth="1"/>
    <col min="9" max="9" width="18.44140625" bestFit="1" customWidth="1"/>
    <col min="10" max="10" width="11" style="9" bestFit="1" customWidth="1"/>
    <col min="11" max="11" width="10.109375" bestFit="1" customWidth="1"/>
  </cols>
  <sheetData>
    <row r="1" spans="1:11" ht="15.6" x14ac:dyDescent="0.3">
      <c r="A1" s="10"/>
      <c r="B1" s="10"/>
      <c r="C1" s="10" t="s">
        <v>30</v>
      </c>
      <c r="D1" s="12"/>
      <c r="E1" s="10"/>
      <c r="G1" s="11"/>
      <c r="H1" s="11"/>
      <c r="I1" s="11" t="s">
        <v>31</v>
      </c>
      <c r="J1" s="13"/>
      <c r="K1" s="11"/>
    </row>
    <row r="2" spans="1:11" ht="15" x14ac:dyDescent="0.3">
      <c r="A2" s="2"/>
      <c r="B2" s="2"/>
      <c r="C2" s="2" t="s">
        <v>12</v>
      </c>
      <c r="D2" s="6"/>
      <c r="E2" s="2"/>
      <c r="G2" s="2"/>
      <c r="H2" s="2"/>
      <c r="I2" s="2" t="s">
        <v>12</v>
      </c>
      <c r="J2" s="6"/>
      <c r="K2" s="2"/>
    </row>
    <row r="3" spans="1:11" ht="15" x14ac:dyDescent="0.3">
      <c r="A3" s="3"/>
      <c r="B3" s="3"/>
      <c r="C3" s="3" t="s">
        <v>32</v>
      </c>
      <c r="D3" s="7"/>
      <c r="E3" s="1"/>
      <c r="G3" s="3"/>
      <c r="H3" s="3"/>
      <c r="I3" s="3" t="s">
        <v>32</v>
      </c>
      <c r="J3" s="7"/>
      <c r="K3" s="1"/>
    </row>
    <row r="4" spans="1:11" x14ac:dyDescent="0.3">
      <c r="A4" s="4" t="s">
        <v>3</v>
      </c>
      <c r="B4" s="4" t="s">
        <v>4</v>
      </c>
      <c r="C4" s="4" t="s">
        <v>5</v>
      </c>
      <c r="D4" s="8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8" t="s">
        <v>6</v>
      </c>
      <c r="K4" s="4" t="s">
        <v>7</v>
      </c>
    </row>
    <row r="5" spans="1:11" x14ac:dyDescent="0.3">
      <c r="A5" s="4">
        <v>2</v>
      </c>
      <c r="B5" s="4" t="s">
        <v>127</v>
      </c>
      <c r="C5" s="4" t="str">
        <f>VLOOKUP(Tableau1616263646[[#This Row],[Nom Prénom]],'LISTE NOMS ET CLUBS'!A:B,2,0)</f>
        <v>Pont de Beauvoisin</v>
      </c>
      <c r="D5" s="8" t="s">
        <v>400</v>
      </c>
      <c r="E5" s="4" t="s">
        <v>46</v>
      </c>
      <c r="G5" s="4">
        <v>1</v>
      </c>
      <c r="H5" s="4" t="s">
        <v>411</v>
      </c>
      <c r="I5" s="4" t="str">
        <f>VLOOKUP(Tableau13717273747[[#This Row],[Nom Prénom]],'LISTE NOMS ET CLUBS'!A:B,2,0)</f>
        <v>Pont de Beauvoisin</v>
      </c>
      <c r="J5" s="8" t="s">
        <v>412</v>
      </c>
      <c r="K5" s="4" t="s">
        <v>46</v>
      </c>
    </row>
    <row r="6" spans="1:11" x14ac:dyDescent="0.3">
      <c r="A6" s="4">
        <v>3</v>
      </c>
      <c r="B6" s="4" t="s">
        <v>77</v>
      </c>
      <c r="C6" s="4" t="str">
        <f>VLOOKUP(Tableau1616263646[[#This Row],[Nom Prénom]],'LISTE NOMS ET CLUBS'!A:B,2,0)</f>
        <v>Entre Deux Guiers</v>
      </c>
      <c r="D6" s="8" t="s">
        <v>401</v>
      </c>
      <c r="E6" s="4" t="s">
        <v>47</v>
      </c>
      <c r="G6" s="4">
        <v>2</v>
      </c>
      <c r="H6" s="4" t="s">
        <v>139</v>
      </c>
      <c r="I6" s="4" t="str">
        <f>VLOOKUP(Tableau13717273747[[#This Row],[Nom Prénom]],'LISTE NOMS ET CLUBS'!A:B,2,0)</f>
        <v>Pont de Beauvoisin</v>
      </c>
      <c r="J6" s="8" t="s">
        <v>413</v>
      </c>
      <c r="K6" s="4" t="s">
        <v>47</v>
      </c>
    </row>
    <row r="7" spans="1:11" x14ac:dyDescent="0.3">
      <c r="A7" s="4">
        <v>1</v>
      </c>
      <c r="B7" s="4" t="s">
        <v>64</v>
      </c>
      <c r="C7" s="4" t="str">
        <f>VLOOKUP(Tableau1616263646[[#This Row],[Nom Prénom]],'LISTE NOMS ET CLUBS'!A:B,2,0)</f>
        <v>Entre Deux Guiers</v>
      </c>
      <c r="D7" s="8" t="s">
        <v>402</v>
      </c>
      <c r="E7" s="4" t="s">
        <v>48</v>
      </c>
      <c r="G7" s="4">
        <v>3</v>
      </c>
      <c r="H7" s="4" t="s">
        <v>106</v>
      </c>
      <c r="I7" s="4" t="str">
        <f>VLOOKUP(Tableau13717273747[[#This Row],[Nom Prénom]],'LISTE NOMS ET CLUBS'!A:B,2,0)</f>
        <v>St Geoire en Valdaine</v>
      </c>
      <c r="J7" s="8" t="s">
        <v>414</v>
      </c>
      <c r="K7" s="4" t="s">
        <v>48</v>
      </c>
    </row>
    <row r="8" spans="1:11" x14ac:dyDescent="0.3">
      <c r="A8" s="4">
        <v>4</v>
      </c>
      <c r="C8" s="4" t="e">
        <f>VLOOKUP(Tableau1616263646[[#This Row],[Nom Prénom]],'LISTE NOMS ET CLUBS'!A:B,2,0)</f>
        <v>#N/A</v>
      </c>
      <c r="G8" s="4">
        <v>4</v>
      </c>
      <c r="H8" s="4"/>
      <c r="I8" s="4" t="e">
        <f>VLOOKUP(Tableau13717273747[[#This Row],[Nom Prénom]],'LISTE NOMS ET CLUBS'!A:B,2,0)</f>
        <v>#N/A</v>
      </c>
      <c r="J8" s="8"/>
      <c r="K8" s="4"/>
    </row>
    <row r="9" spans="1:11" x14ac:dyDescent="0.3">
      <c r="A9" s="4">
        <v>5</v>
      </c>
      <c r="C9" s="4" t="e">
        <f>VLOOKUP(Tableau1616263646[[#This Row],[Nom Prénom]],'LISTE NOMS ET CLUBS'!A:B,2,0)</f>
        <v>#N/A</v>
      </c>
      <c r="G9" s="4">
        <v>5</v>
      </c>
      <c r="H9" s="4"/>
      <c r="I9" s="4" t="e">
        <f>VLOOKUP(Tableau13717273747[[#This Row],[Nom Prénom]],'LISTE NOMS ET CLUBS'!A:B,2,0)</f>
        <v>#N/A</v>
      </c>
      <c r="J9" s="8"/>
      <c r="K9" s="4"/>
    </row>
    <row r="10" spans="1:11" x14ac:dyDescent="0.3">
      <c r="A10" s="4">
        <v>6</v>
      </c>
      <c r="C10" s="4" t="e">
        <f>VLOOKUP(Tableau1616263646[[#This Row],[Nom Prénom]],'LISTE NOMS ET CLUBS'!A:B,2,0)</f>
        <v>#N/A</v>
      </c>
      <c r="G10" s="4">
        <v>6</v>
      </c>
      <c r="H10" s="4"/>
      <c r="I10" s="4" t="e">
        <f>VLOOKUP(Tableau13717273747[[#This Row],[Nom Prénom]],'LISTE NOMS ET CLUBS'!A:B,2,0)</f>
        <v>#N/A</v>
      </c>
      <c r="J10" s="8"/>
      <c r="K10" s="4"/>
    </row>
    <row r="11" spans="1:11" x14ac:dyDescent="0.3">
      <c r="A11" s="4">
        <v>7</v>
      </c>
      <c r="C11" s="4" t="e">
        <f>VLOOKUP(Tableau1616263646[[#This Row],[Nom Prénom]],'LISTE NOMS ET CLUBS'!A:B,2,0)</f>
        <v>#N/A</v>
      </c>
      <c r="G11" s="4">
        <v>7</v>
      </c>
      <c r="H11" s="4"/>
      <c r="I11" s="4" t="e">
        <f>VLOOKUP(Tableau13717273747[[#This Row],[Nom Prénom]],'LISTE NOMS ET CLUBS'!A:B,2,0)</f>
        <v>#N/A</v>
      </c>
      <c r="J11" s="8"/>
      <c r="K11" s="4"/>
    </row>
    <row r="12" spans="1:11" x14ac:dyDescent="0.3">
      <c r="A12" s="4">
        <v>8</v>
      </c>
      <c r="C12" s="4" t="e">
        <f>VLOOKUP(Tableau1616263646[[#This Row],[Nom Prénom]],'LISTE NOMS ET CLUBS'!A:B,2,0)</f>
        <v>#N/A</v>
      </c>
      <c r="G12" s="4">
        <v>8</v>
      </c>
      <c r="H12" s="4"/>
      <c r="I12" s="4" t="e">
        <f>VLOOKUP(Tableau13717273747[[#This Row],[Nom Prénom]],'LISTE NOMS ET CLUBS'!A:B,2,0)</f>
        <v>#N/A</v>
      </c>
      <c r="J12" s="8"/>
      <c r="K12" s="4"/>
    </row>
    <row r="13" spans="1:11" x14ac:dyDescent="0.3">
      <c r="A13" s="4">
        <v>9</v>
      </c>
      <c r="C13" s="4" t="e">
        <f>VLOOKUP(Tableau1616263646[[#This Row],[Nom Prénom]],'LISTE NOMS ET CLUBS'!A:B,2,0)</f>
        <v>#N/A</v>
      </c>
      <c r="G13" s="4">
        <v>9</v>
      </c>
      <c r="H13" s="4"/>
      <c r="I13" s="4" t="e">
        <f>VLOOKUP(Tableau13717273747[[#This Row],[Nom Prénom]],'LISTE NOMS ET CLUBS'!A:B,2,0)</f>
        <v>#N/A</v>
      </c>
      <c r="J13" s="8"/>
      <c r="K13" s="4"/>
    </row>
    <row r="14" spans="1:11" x14ac:dyDescent="0.3">
      <c r="A14" s="4">
        <v>10</v>
      </c>
      <c r="C14" s="4" t="e">
        <f>VLOOKUP(Tableau1616263646[[#This Row],[Nom Prénom]],'LISTE NOMS ET CLUBS'!A:B,2,0)</f>
        <v>#N/A</v>
      </c>
      <c r="G14" s="4">
        <v>10</v>
      </c>
      <c r="H14" s="4"/>
      <c r="I14" s="4" t="e">
        <f>VLOOKUP(Tableau13717273747[[#This Row],[Nom Prénom]],'LISTE NOMS ET CLUBS'!A:B,2,0)</f>
        <v>#N/A</v>
      </c>
      <c r="J14" s="8"/>
      <c r="K14" s="4"/>
    </row>
    <row r="15" spans="1:11" x14ac:dyDescent="0.3">
      <c r="A15" s="4">
        <v>11</v>
      </c>
      <c r="C15" s="4" t="e">
        <f>VLOOKUP(Tableau1616263646[[#This Row],[Nom Prénom]],'LISTE NOMS ET CLUBS'!A:B,2,0)</f>
        <v>#N/A</v>
      </c>
      <c r="G15" s="4">
        <v>11</v>
      </c>
      <c r="H15" s="4"/>
      <c r="I15" s="4" t="e">
        <f>VLOOKUP(Tableau13717273747[[#This Row],[Nom Prénom]],'LISTE NOMS ET CLUBS'!A:B,2,0)</f>
        <v>#N/A</v>
      </c>
      <c r="J15" s="8"/>
      <c r="K15" s="4"/>
    </row>
    <row r="16" spans="1:11" x14ac:dyDescent="0.3">
      <c r="A16" s="4">
        <v>12</v>
      </c>
      <c r="C16" s="4" t="e">
        <f>VLOOKUP(Tableau1616263646[[#This Row],[Nom Prénom]],'LISTE NOMS ET CLUBS'!A:B,2,0)</f>
        <v>#N/A</v>
      </c>
      <c r="G16" s="4">
        <v>12</v>
      </c>
      <c r="H16" s="4"/>
      <c r="I16" s="4" t="e">
        <f>VLOOKUP(Tableau13717273747[[#This Row],[Nom Prénom]],'LISTE NOMS ET CLUBS'!A:B,2,0)</f>
        <v>#N/A</v>
      </c>
      <c r="J16" s="8"/>
      <c r="K16" s="4"/>
    </row>
    <row r="17" spans="1:11" x14ac:dyDescent="0.3">
      <c r="A17" s="4">
        <v>13</v>
      </c>
      <c r="C17" s="4" t="e">
        <f>VLOOKUP(Tableau1616263646[[#This Row],[Nom Prénom]],'LISTE NOMS ET CLUBS'!A:B,2,0)</f>
        <v>#N/A</v>
      </c>
      <c r="G17" s="4">
        <v>13</v>
      </c>
      <c r="H17" s="4"/>
      <c r="I17" s="4" t="e">
        <f>VLOOKUP(Tableau13717273747[[#This Row],[Nom Prénom]],'LISTE NOMS ET CLUBS'!A:B,2,0)</f>
        <v>#N/A</v>
      </c>
      <c r="J17" s="8"/>
      <c r="K17" s="4"/>
    </row>
    <row r="18" spans="1:11" x14ac:dyDescent="0.3">
      <c r="A18" s="4">
        <v>14</v>
      </c>
      <c r="C18" s="4" t="e">
        <f>VLOOKUP(Tableau1616263646[[#This Row],[Nom Prénom]],'LISTE NOMS ET CLUBS'!A:B,2,0)</f>
        <v>#N/A</v>
      </c>
      <c r="G18" s="4">
        <v>14</v>
      </c>
      <c r="H18" s="4"/>
      <c r="I18" s="4" t="e">
        <f>VLOOKUP(Tableau13717273747[[#This Row],[Nom Prénom]],'LISTE NOMS ET CLUBS'!A:B,2,0)</f>
        <v>#N/A</v>
      </c>
      <c r="J18" s="8"/>
      <c r="K18" s="4"/>
    </row>
    <row r="19" spans="1:11" x14ac:dyDescent="0.3">
      <c r="A19" s="4">
        <v>15</v>
      </c>
      <c r="C19" s="4" t="e">
        <f>VLOOKUP(Tableau1616263646[[#This Row],[Nom Prénom]],'LISTE NOMS ET CLUBS'!A:B,2,0)</f>
        <v>#N/A</v>
      </c>
      <c r="G19" s="4">
        <v>15</v>
      </c>
      <c r="H19" s="4"/>
      <c r="I19" s="4" t="e">
        <f>VLOOKUP(Tableau13717273747[[#This Row],[Nom Prénom]],'LISTE NOMS ET CLUBS'!A:B,2,0)</f>
        <v>#N/A</v>
      </c>
      <c r="J19" s="8"/>
      <c r="K19" s="4"/>
    </row>
    <row r="20" spans="1:11" x14ac:dyDescent="0.3">
      <c r="A20" s="4">
        <v>16</v>
      </c>
      <c r="C20" s="4" t="e">
        <f>VLOOKUP(Tableau1616263646[[#This Row],[Nom Prénom]],'LISTE NOMS ET CLUBS'!A:B,2,0)</f>
        <v>#N/A</v>
      </c>
      <c r="G20" s="4">
        <v>16</v>
      </c>
      <c r="H20" s="4"/>
      <c r="I20" s="4" t="e">
        <f>VLOOKUP(Tableau13717273747[[#This Row],[Nom Prénom]],'LISTE NOMS ET CLUBS'!A:B,2,0)</f>
        <v>#N/A</v>
      </c>
      <c r="J20" s="8"/>
      <c r="K20" s="4"/>
    </row>
    <row r="21" spans="1:11" x14ac:dyDescent="0.3">
      <c r="A21" s="4">
        <v>17</v>
      </c>
      <c r="C21" s="4" t="e">
        <f>VLOOKUP(Tableau1616263646[[#This Row],[Nom Prénom]],'LISTE NOMS ET CLUBS'!A:B,2,0)</f>
        <v>#N/A</v>
      </c>
      <c r="G21" s="4">
        <v>17</v>
      </c>
      <c r="H21" s="4"/>
      <c r="I21" s="4" t="e">
        <f>VLOOKUP(Tableau13717273747[[#This Row],[Nom Prénom]],'LISTE NOMS ET CLUBS'!A:B,2,0)</f>
        <v>#N/A</v>
      </c>
      <c r="J21" s="8"/>
      <c r="K21" s="4"/>
    </row>
    <row r="22" spans="1:11" x14ac:dyDescent="0.3">
      <c r="A22" s="4">
        <v>18</v>
      </c>
      <c r="C22" s="4" t="e">
        <f>VLOOKUP(Tableau1616263646[[#This Row],[Nom Prénom]],'LISTE NOMS ET CLUBS'!A:B,2,0)</f>
        <v>#N/A</v>
      </c>
      <c r="G22" s="4">
        <v>18</v>
      </c>
      <c r="H22" s="4"/>
      <c r="I22" s="4" t="e">
        <f>VLOOKUP(Tableau13717273747[[#This Row],[Nom Prénom]],'LISTE NOMS ET CLUBS'!A:B,2,0)</f>
        <v>#N/A</v>
      </c>
      <c r="J22" s="8"/>
      <c r="K22" s="4"/>
    </row>
    <row r="23" spans="1:11" x14ac:dyDescent="0.3">
      <c r="A23" s="4">
        <v>19</v>
      </c>
      <c r="C23" s="4" t="e">
        <f>VLOOKUP(Tableau1616263646[[#This Row],[Nom Prénom]],'LISTE NOMS ET CLUBS'!A:B,2,0)</f>
        <v>#N/A</v>
      </c>
      <c r="G23" s="4">
        <v>19</v>
      </c>
      <c r="H23" s="4"/>
      <c r="I23" s="4" t="e">
        <f>VLOOKUP(Tableau13717273747[[#This Row],[Nom Prénom]],'LISTE NOMS ET CLUBS'!A:B,2,0)</f>
        <v>#N/A</v>
      </c>
      <c r="J23" s="8"/>
      <c r="K23" s="4"/>
    </row>
    <row r="24" spans="1:11" x14ac:dyDescent="0.3">
      <c r="A24" s="4">
        <v>20</v>
      </c>
      <c r="C24" s="4" t="e">
        <f>VLOOKUP(Tableau1616263646[[#This Row],[Nom Prénom]],'LISTE NOMS ET CLUBS'!A:B,2,0)</f>
        <v>#N/A</v>
      </c>
      <c r="G24" s="4">
        <v>20</v>
      </c>
      <c r="H24" s="4"/>
      <c r="I24" s="4" t="e">
        <f>VLOOKUP(Tableau13717273747[[#This Row],[Nom Prénom]],'LISTE NOMS ET CLUBS'!A:B,2,0)</f>
        <v>#N/A</v>
      </c>
      <c r="J24" s="8"/>
      <c r="K24" s="4"/>
    </row>
    <row r="25" spans="1:11" x14ac:dyDescent="0.3">
      <c r="A25" s="4">
        <v>21</v>
      </c>
      <c r="C25" s="4" t="e">
        <f>VLOOKUP(Tableau1616263646[[#This Row],[Nom Prénom]],'LISTE NOMS ET CLUBS'!A:B,2,0)</f>
        <v>#N/A</v>
      </c>
      <c r="G25" s="4">
        <v>21</v>
      </c>
      <c r="H25" s="4"/>
      <c r="I25" s="4" t="e">
        <f>VLOOKUP(Tableau13717273747[[#This Row],[Nom Prénom]],'LISTE NOMS ET CLUBS'!A:B,2,0)</f>
        <v>#N/A</v>
      </c>
      <c r="J25" s="8"/>
      <c r="K25" s="4"/>
    </row>
    <row r="26" spans="1:11" x14ac:dyDescent="0.3">
      <c r="A26" s="4">
        <v>22</v>
      </c>
      <c r="C26" s="4" t="e">
        <f>VLOOKUP(Tableau1616263646[[#This Row],[Nom Prénom]],'LISTE NOMS ET CLUBS'!A:B,2,0)</f>
        <v>#N/A</v>
      </c>
      <c r="G26" s="4">
        <v>22</v>
      </c>
      <c r="H26" s="4"/>
      <c r="I26" s="4" t="e">
        <f>VLOOKUP(Tableau13717273747[[#This Row],[Nom Prénom]],'LISTE NOMS ET CLUBS'!A:B,2,0)</f>
        <v>#N/A</v>
      </c>
      <c r="J26" s="8"/>
      <c r="K26" s="4"/>
    </row>
    <row r="27" spans="1:11" x14ac:dyDescent="0.3">
      <c r="A27" s="4">
        <v>23</v>
      </c>
      <c r="C27" s="4" t="e">
        <f>VLOOKUP(Tableau1616263646[[#This Row],[Nom Prénom]],'LISTE NOMS ET CLUBS'!A:B,2,0)</f>
        <v>#N/A</v>
      </c>
      <c r="G27" s="4">
        <v>23</v>
      </c>
      <c r="H27" s="4"/>
      <c r="I27" s="4" t="e">
        <f>VLOOKUP(Tableau13717273747[[#This Row],[Nom Prénom]],'LISTE NOMS ET CLUBS'!A:B,2,0)</f>
        <v>#N/A</v>
      </c>
      <c r="J27" s="8"/>
      <c r="K27" s="4"/>
    </row>
    <row r="28" spans="1:11" x14ac:dyDescent="0.3">
      <c r="A28" s="4">
        <v>24</v>
      </c>
      <c r="C28" s="4" t="e">
        <f>VLOOKUP(Tableau1616263646[[#This Row],[Nom Prénom]],'LISTE NOMS ET CLUBS'!A:B,2,0)</f>
        <v>#N/A</v>
      </c>
      <c r="G28" s="4">
        <v>24</v>
      </c>
      <c r="H28" s="4"/>
      <c r="I28" s="4" t="e">
        <f>VLOOKUP(Tableau13717273747[[#This Row],[Nom Prénom]],'LISTE NOMS ET CLUBS'!A:B,2,0)</f>
        <v>#N/A</v>
      </c>
      <c r="J28" s="8"/>
      <c r="K28" s="4"/>
    </row>
    <row r="29" spans="1:11" x14ac:dyDescent="0.3">
      <c r="A29" s="4">
        <v>25</v>
      </c>
      <c r="C29" s="4" t="e">
        <f>VLOOKUP(Tableau1616263646[[#This Row],[Nom Prénom]],'LISTE NOMS ET CLUBS'!A:B,2,0)</f>
        <v>#N/A</v>
      </c>
      <c r="G29" s="4">
        <v>25</v>
      </c>
      <c r="H29" s="4"/>
      <c r="I29" s="4" t="e">
        <f>VLOOKUP(Tableau13717273747[[#This Row],[Nom Prénom]],'LISTE NOMS ET CLUBS'!A:B,2,0)</f>
        <v>#N/A</v>
      </c>
      <c r="J29" s="8"/>
      <c r="K29" s="4"/>
    </row>
    <row r="32" spans="1:11" ht="15.6" x14ac:dyDescent="0.3">
      <c r="A32" s="10"/>
      <c r="B32" s="10"/>
      <c r="C32" s="10" t="s">
        <v>30</v>
      </c>
      <c r="D32" s="12"/>
      <c r="E32" s="10"/>
      <c r="G32" s="11"/>
      <c r="H32" s="11"/>
      <c r="I32" s="11" t="s">
        <v>31</v>
      </c>
      <c r="J32" s="13"/>
      <c r="K32" s="11"/>
    </row>
    <row r="33" spans="1:11" ht="15" x14ac:dyDescent="0.3">
      <c r="A33" s="2"/>
      <c r="B33" s="2"/>
      <c r="C33" s="2" t="s">
        <v>13</v>
      </c>
      <c r="D33" s="6"/>
      <c r="E33" s="2"/>
      <c r="G33" s="2"/>
      <c r="H33" s="2"/>
      <c r="I33" s="2" t="s">
        <v>13</v>
      </c>
      <c r="J33" s="6"/>
      <c r="K33" s="2"/>
    </row>
    <row r="34" spans="1:11" ht="15" x14ac:dyDescent="0.3">
      <c r="A34" s="3"/>
      <c r="B34" s="3"/>
      <c r="C34" s="3" t="s">
        <v>32</v>
      </c>
      <c r="D34" s="7"/>
      <c r="E34" s="1"/>
      <c r="G34" s="3"/>
      <c r="H34" s="3"/>
      <c r="I34" s="3" t="s">
        <v>32</v>
      </c>
      <c r="J34" s="7"/>
      <c r="K34" s="1"/>
    </row>
    <row r="35" spans="1:11" x14ac:dyDescent="0.3">
      <c r="A35" s="4" t="s">
        <v>3</v>
      </c>
      <c r="B35" s="4" t="s">
        <v>4</v>
      </c>
      <c r="C35" s="4" t="s">
        <v>5</v>
      </c>
      <c r="D35" s="8" t="s">
        <v>6</v>
      </c>
      <c r="E35" s="4" t="s">
        <v>7</v>
      </c>
      <c r="G35" s="4" t="s">
        <v>3</v>
      </c>
      <c r="H35" s="4" t="s">
        <v>4</v>
      </c>
      <c r="I35" s="4" t="s">
        <v>5</v>
      </c>
      <c r="J35" s="8" t="s">
        <v>6</v>
      </c>
      <c r="K35" s="4" t="s">
        <v>7</v>
      </c>
    </row>
    <row r="36" spans="1:11" x14ac:dyDescent="0.3">
      <c r="A36" s="4">
        <v>1</v>
      </c>
      <c r="B36" s="4" t="s">
        <v>403</v>
      </c>
      <c r="C36" s="4" t="str">
        <f>VLOOKUP(Tableau14818283848[[#This Row],[Nom Prénom]],'LISTE NOMS ET CLUBS'!A:B,2,0)</f>
        <v>Les Avenières</v>
      </c>
      <c r="D36" s="8" t="s">
        <v>404</v>
      </c>
      <c r="E36" s="4" t="s">
        <v>46</v>
      </c>
      <c r="G36" s="4">
        <v>1</v>
      </c>
      <c r="H36" s="4"/>
      <c r="I36" s="4" t="e">
        <f>VLOOKUP(Tableau135919293949[[#This Row],[Nom Prénom]],'LISTE NOMS ET CLUBS'!A:B,2,0)</f>
        <v>#N/A</v>
      </c>
      <c r="J36" s="8"/>
      <c r="K36" s="4"/>
    </row>
    <row r="37" spans="1:11" x14ac:dyDescent="0.3">
      <c r="A37" s="4">
        <v>2</v>
      </c>
      <c r="B37" s="4" t="s">
        <v>127</v>
      </c>
      <c r="C37" s="4" t="str">
        <f>VLOOKUP(Tableau14818283848[[#This Row],[Nom Prénom]],'LISTE NOMS ET CLUBS'!A:B,2,0)</f>
        <v>Pont de Beauvoisin</v>
      </c>
      <c r="D37" s="8" t="s">
        <v>405</v>
      </c>
      <c r="E37" s="4" t="s">
        <v>47</v>
      </c>
      <c r="G37" s="4">
        <v>2</v>
      </c>
      <c r="H37" s="4"/>
      <c r="I37" s="4" t="e">
        <f>VLOOKUP(Tableau135919293949[[#This Row],[Nom Prénom]],'LISTE NOMS ET CLUBS'!A:B,2,0)</f>
        <v>#N/A</v>
      </c>
      <c r="J37" s="8"/>
      <c r="K37" s="4"/>
    </row>
    <row r="38" spans="1:11" x14ac:dyDescent="0.3">
      <c r="A38" s="4">
        <v>3</v>
      </c>
      <c r="C38" s="4" t="e">
        <f>VLOOKUP(Tableau14818283848[[#This Row],[Nom Prénom]],'LISTE NOMS ET CLUBS'!A:B,2,0)</f>
        <v>#N/A</v>
      </c>
      <c r="G38" s="4">
        <v>3</v>
      </c>
      <c r="H38" s="4"/>
      <c r="I38" s="4" t="e">
        <f>VLOOKUP(Tableau135919293949[[#This Row],[Nom Prénom]],'LISTE NOMS ET CLUBS'!A:B,2,0)</f>
        <v>#N/A</v>
      </c>
      <c r="J38" s="8"/>
      <c r="K38" s="4"/>
    </row>
    <row r="39" spans="1:11" x14ac:dyDescent="0.3">
      <c r="A39" s="4">
        <v>4</v>
      </c>
      <c r="C39" s="4" t="e">
        <f>VLOOKUP(Tableau14818283848[[#This Row],[Nom Prénom]],'LISTE NOMS ET CLUBS'!A:B,2,0)</f>
        <v>#N/A</v>
      </c>
      <c r="G39" s="4">
        <v>4</v>
      </c>
      <c r="H39" s="4"/>
      <c r="I39" s="4" t="e">
        <f>VLOOKUP(Tableau135919293949[[#This Row],[Nom Prénom]],'LISTE NOMS ET CLUBS'!A:B,2,0)</f>
        <v>#N/A</v>
      </c>
      <c r="J39" s="8"/>
      <c r="K39" s="4"/>
    </row>
    <row r="40" spans="1:11" x14ac:dyDescent="0.3">
      <c r="A40" s="4">
        <v>5</v>
      </c>
      <c r="C40" s="4" t="e">
        <f>VLOOKUP(Tableau14818283848[[#This Row],[Nom Prénom]],'LISTE NOMS ET CLUBS'!A:B,2,0)</f>
        <v>#N/A</v>
      </c>
      <c r="G40" s="4">
        <v>5</v>
      </c>
      <c r="H40" s="4"/>
      <c r="I40" s="4" t="e">
        <f>VLOOKUP(Tableau135919293949[[#This Row],[Nom Prénom]],'LISTE NOMS ET CLUBS'!A:B,2,0)</f>
        <v>#N/A</v>
      </c>
      <c r="J40" s="8"/>
      <c r="K40" s="4"/>
    </row>
    <row r="41" spans="1:11" x14ac:dyDescent="0.3">
      <c r="A41" s="4">
        <v>6</v>
      </c>
      <c r="C41" s="4" t="e">
        <f>VLOOKUP(Tableau14818283848[[#This Row],[Nom Prénom]],'LISTE NOMS ET CLUBS'!A:B,2,0)</f>
        <v>#N/A</v>
      </c>
      <c r="G41" s="4">
        <v>6</v>
      </c>
      <c r="H41" s="4"/>
      <c r="I41" s="4" t="e">
        <f>VLOOKUP(Tableau135919293949[[#This Row],[Nom Prénom]],'LISTE NOMS ET CLUBS'!A:B,2,0)</f>
        <v>#N/A</v>
      </c>
      <c r="J41" s="8"/>
      <c r="K41" s="4"/>
    </row>
    <row r="42" spans="1:11" x14ac:dyDescent="0.3">
      <c r="A42" s="4">
        <v>7</v>
      </c>
      <c r="C42" s="4" t="e">
        <f>VLOOKUP(Tableau14818283848[[#This Row],[Nom Prénom]],'LISTE NOMS ET CLUBS'!A:B,2,0)</f>
        <v>#N/A</v>
      </c>
      <c r="G42" s="4">
        <v>7</v>
      </c>
      <c r="H42" s="4"/>
      <c r="I42" s="4" t="e">
        <f>VLOOKUP(Tableau135919293949[[#This Row],[Nom Prénom]],'LISTE NOMS ET CLUBS'!A:B,2,0)</f>
        <v>#N/A</v>
      </c>
      <c r="J42" s="8"/>
      <c r="K42" s="4"/>
    </row>
    <row r="43" spans="1:11" x14ac:dyDescent="0.3">
      <c r="A43" s="4">
        <v>8</v>
      </c>
      <c r="C43" s="4" t="e">
        <f>VLOOKUP(Tableau14818283848[[#This Row],[Nom Prénom]],'LISTE NOMS ET CLUBS'!A:B,2,0)</f>
        <v>#N/A</v>
      </c>
      <c r="G43" s="4">
        <v>8</v>
      </c>
      <c r="H43" s="4"/>
      <c r="I43" s="4" t="e">
        <f>VLOOKUP(Tableau135919293949[[#This Row],[Nom Prénom]],'LISTE NOMS ET CLUBS'!A:B,2,0)</f>
        <v>#N/A</v>
      </c>
      <c r="J43" s="8"/>
      <c r="K43" s="4"/>
    </row>
    <row r="44" spans="1:11" x14ac:dyDescent="0.3">
      <c r="A44" s="4">
        <v>9</v>
      </c>
      <c r="C44" s="4" t="e">
        <f>VLOOKUP(Tableau14818283848[[#This Row],[Nom Prénom]],'LISTE NOMS ET CLUBS'!A:B,2,0)</f>
        <v>#N/A</v>
      </c>
      <c r="G44" s="4">
        <v>9</v>
      </c>
      <c r="H44" s="4"/>
      <c r="I44" s="4" t="e">
        <f>VLOOKUP(Tableau135919293949[[#This Row],[Nom Prénom]],'LISTE NOMS ET CLUBS'!A:B,2,0)</f>
        <v>#N/A</v>
      </c>
      <c r="J44" s="8"/>
      <c r="K44" s="4"/>
    </row>
    <row r="45" spans="1:11" x14ac:dyDescent="0.3">
      <c r="A45" s="4">
        <v>10</v>
      </c>
      <c r="C45" s="4" t="e">
        <f>VLOOKUP(Tableau14818283848[[#This Row],[Nom Prénom]],'LISTE NOMS ET CLUBS'!A:B,2,0)</f>
        <v>#N/A</v>
      </c>
      <c r="G45" s="4">
        <v>10</v>
      </c>
      <c r="H45" s="4"/>
      <c r="I45" s="4" t="e">
        <f>VLOOKUP(Tableau135919293949[[#This Row],[Nom Prénom]],'LISTE NOMS ET CLUBS'!A:B,2,0)</f>
        <v>#N/A</v>
      </c>
      <c r="J45" s="8"/>
      <c r="K45" s="4"/>
    </row>
    <row r="46" spans="1:11" x14ac:dyDescent="0.3">
      <c r="A46" s="4">
        <v>11</v>
      </c>
      <c r="C46" s="4" t="e">
        <f>VLOOKUP(Tableau14818283848[[#This Row],[Nom Prénom]],'LISTE NOMS ET CLUBS'!A:B,2,0)</f>
        <v>#N/A</v>
      </c>
      <c r="G46" s="4">
        <v>11</v>
      </c>
      <c r="H46" s="4"/>
      <c r="I46" s="4" t="e">
        <f>VLOOKUP(Tableau135919293949[[#This Row],[Nom Prénom]],'LISTE NOMS ET CLUBS'!A:B,2,0)</f>
        <v>#N/A</v>
      </c>
      <c r="J46" s="8"/>
      <c r="K46" s="4"/>
    </row>
    <row r="47" spans="1:11" x14ac:dyDescent="0.3">
      <c r="A47" s="4">
        <v>12</v>
      </c>
      <c r="C47" s="4" t="e">
        <f>VLOOKUP(Tableau14818283848[[#This Row],[Nom Prénom]],'LISTE NOMS ET CLUBS'!A:B,2,0)</f>
        <v>#N/A</v>
      </c>
      <c r="G47" s="4">
        <v>12</v>
      </c>
      <c r="H47" s="4"/>
      <c r="I47" s="4" t="e">
        <f>VLOOKUP(Tableau135919293949[[#This Row],[Nom Prénom]],'LISTE NOMS ET CLUBS'!A:B,2,0)</f>
        <v>#N/A</v>
      </c>
      <c r="J47" s="8"/>
      <c r="K47" s="4"/>
    </row>
    <row r="48" spans="1:11" x14ac:dyDescent="0.3">
      <c r="A48" s="4">
        <v>13</v>
      </c>
      <c r="C48" s="4" t="e">
        <f>VLOOKUP(Tableau14818283848[[#This Row],[Nom Prénom]],'LISTE NOMS ET CLUBS'!A:B,2,0)</f>
        <v>#N/A</v>
      </c>
      <c r="G48" s="4">
        <v>13</v>
      </c>
      <c r="H48" s="4"/>
      <c r="I48" s="4" t="e">
        <f>VLOOKUP(Tableau135919293949[[#This Row],[Nom Prénom]],'LISTE NOMS ET CLUBS'!A:B,2,0)</f>
        <v>#N/A</v>
      </c>
      <c r="J48" s="8"/>
      <c r="K48" s="4"/>
    </row>
    <row r="49" spans="1:11" x14ac:dyDescent="0.3">
      <c r="A49" s="4">
        <v>14</v>
      </c>
      <c r="C49" s="4" t="e">
        <f>VLOOKUP(Tableau14818283848[[#This Row],[Nom Prénom]],'LISTE NOMS ET CLUBS'!A:B,2,0)</f>
        <v>#N/A</v>
      </c>
      <c r="G49" s="4">
        <v>14</v>
      </c>
      <c r="H49" s="4"/>
      <c r="I49" s="4" t="e">
        <f>VLOOKUP(Tableau135919293949[[#This Row],[Nom Prénom]],'LISTE NOMS ET CLUBS'!A:B,2,0)</f>
        <v>#N/A</v>
      </c>
      <c r="J49" s="8"/>
      <c r="K49" s="4"/>
    </row>
    <row r="50" spans="1:11" x14ac:dyDescent="0.3">
      <c r="A50" s="4">
        <v>15</v>
      </c>
      <c r="C50" s="4" t="e">
        <f>VLOOKUP(Tableau14818283848[[#This Row],[Nom Prénom]],'LISTE NOMS ET CLUBS'!A:B,2,0)</f>
        <v>#N/A</v>
      </c>
      <c r="G50" s="4">
        <v>15</v>
      </c>
      <c r="H50" s="4"/>
      <c r="I50" s="4" t="e">
        <f>VLOOKUP(Tableau135919293949[[#This Row],[Nom Prénom]],'LISTE NOMS ET CLUBS'!A:B,2,0)</f>
        <v>#N/A</v>
      </c>
      <c r="J50" s="8"/>
      <c r="K50" s="4"/>
    </row>
    <row r="51" spans="1:11" x14ac:dyDescent="0.3">
      <c r="A51" s="4">
        <v>16</v>
      </c>
      <c r="C51" s="4" t="e">
        <f>VLOOKUP(Tableau14818283848[[#This Row],[Nom Prénom]],'LISTE NOMS ET CLUBS'!A:B,2,0)</f>
        <v>#N/A</v>
      </c>
      <c r="G51" s="4">
        <v>16</v>
      </c>
      <c r="H51" s="4"/>
      <c r="I51" s="4" t="e">
        <f>VLOOKUP(Tableau135919293949[[#This Row],[Nom Prénom]],'LISTE NOMS ET CLUBS'!A:B,2,0)</f>
        <v>#N/A</v>
      </c>
      <c r="J51" s="8"/>
      <c r="K51" s="4"/>
    </row>
    <row r="52" spans="1:11" x14ac:dyDescent="0.3">
      <c r="A52" s="4">
        <v>17</v>
      </c>
      <c r="C52" s="4" t="e">
        <f>VLOOKUP(Tableau14818283848[[#This Row],[Nom Prénom]],'LISTE NOMS ET CLUBS'!A:B,2,0)</f>
        <v>#N/A</v>
      </c>
      <c r="G52" s="4">
        <v>17</v>
      </c>
      <c r="H52" s="4"/>
      <c r="I52" s="4" t="e">
        <f>VLOOKUP(Tableau135919293949[[#This Row],[Nom Prénom]],'LISTE NOMS ET CLUBS'!A:B,2,0)</f>
        <v>#N/A</v>
      </c>
      <c r="J52" s="8"/>
      <c r="K52" s="4"/>
    </row>
    <row r="53" spans="1:11" x14ac:dyDescent="0.3">
      <c r="A53" s="4">
        <v>18</v>
      </c>
      <c r="C53" s="4" t="e">
        <f>VLOOKUP(Tableau14818283848[[#This Row],[Nom Prénom]],'LISTE NOMS ET CLUBS'!A:B,2,0)</f>
        <v>#N/A</v>
      </c>
      <c r="G53" s="4">
        <v>18</v>
      </c>
      <c r="H53" s="4"/>
      <c r="I53" s="4" t="e">
        <f>VLOOKUP(Tableau135919293949[[#This Row],[Nom Prénom]],'LISTE NOMS ET CLUBS'!A:B,2,0)</f>
        <v>#N/A</v>
      </c>
      <c r="J53" s="8"/>
      <c r="K53" s="4"/>
    </row>
    <row r="54" spans="1:11" x14ac:dyDescent="0.3">
      <c r="A54" s="4">
        <v>19</v>
      </c>
      <c r="C54" s="4" t="e">
        <f>VLOOKUP(Tableau14818283848[[#This Row],[Nom Prénom]],'LISTE NOMS ET CLUBS'!A:B,2,0)</f>
        <v>#N/A</v>
      </c>
      <c r="G54" s="4">
        <v>19</v>
      </c>
      <c r="H54" s="4"/>
      <c r="I54" s="4" t="e">
        <f>VLOOKUP(Tableau135919293949[[#This Row],[Nom Prénom]],'LISTE NOMS ET CLUBS'!A:B,2,0)</f>
        <v>#N/A</v>
      </c>
      <c r="J54" s="8"/>
      <c r="K54" s="4"/>
    </row>
    <row r="55" spans="1:11" x14ac:dyDescent="0.3">
      <c r="A55" s="4">
        <v>20</v>
      </c>
      <c r="C55" s="4" t="e">
        <f>VLOOKUP(Tableau14818283848[[#This Row],[Nom Prénom]],'LISTE NOMS ET CLUBS'!A:B,2,0)</f>
        <v>#N/A</v>
      </c>
      <c r="G55" s="4">
        <v>20</v>
      </c>
      <c r="H55" s="4"/>
      <c r="I55" s="4" t="e">
        <f>VLOOKUP(Tableau135919293949[[#This Row],[Nom Prénom]],'LISTE NOMS ET CLUBS'!A:B,2,0)</f>
        <v>#N/A</v>
      </c>
      <c r="J55" s="8"/>
      <c r="K55" s="4"/>
    </row>
    <row r="56" spans="1:11" x14ac:dyDescent="0.3">
      <c r="A56" s="4">
        <v>21</v>
      </c>
      <c r="C56" s="4" t="e">
        <f>VLOOKUP(Tableau14818283848[[#This Row],[Nom Prénom]],'LISTE NOMS ET CLUBS'!A:B,2,0)</f>
        <v>#N/A</v>
      </c>
      <c r="G56" s="4">
        <v>21</v>
      </c>
      <c r="H56" s="4"/>
      <c r="I56" s="4" t="e">
        <f>VLOOKUP(Tableau135919293949[[#This Row],[Nom Prénom]],'LISTE NOMS ET CLUBS'!A:B,2,0)</f>
        <v>#N/A</v>
      </c>
      <c r="J56" s="8"/>
      <c r="K56" s="4"/>
    </row>
    <row r="57" spans="1:11" x14ac:dyDescent="0.3">
      <c r="A57" s="4">
        <v>22</v>
      </c>
      <c r="C57" s="4" t="e">
        <f>VLOOKUP(Tableau14818283848[[#This Row],[Nom Prénom]],'LISTE NOMS ET CLUBS'!A:B,2,0)</f>
        <v>#N/A</v>
      </c>
      <c r="G57" s="4">
        <v>22</v>
      </c>
      <c r="H57" s="4"/>
      <c r="I57" s="4" t="e">
        <f>VLOOKUP(Tableau135919293949[[#This Row],[Nom Prénom]],'LISTE NOMS ET CLUBS'!A:B,2,0)</f>
        <v>#N/A</v>
      </c>
      <c r="J57" s="8"/>
      <c r="K57" s="4"/>
    </row>
    <row r="58" spans="1:11" x14ac:dyDescent="0.3">
      <c r="A58" s="4">
        <v>23</v>
      </c>
      <c r="C58" s="4" t="e">
        <f>VLOOKUP(Tableau14818283848[[#This Row],[Nom Prénom]],'LISTE NOMS ET CLUBS'!A:B,2,0)</f>
        <v>#N/A</v>
      </c>
      <c r="G58" s="4">
        <v>23</v>
      </c>
      <c r="H58" s="4"/>
      <c r="I58" s="4" t="e">
        <f>VLOOKUP(Tableau135919293949[[#This Row],[Nom Prénom]],'LISTE NOMS ET CLUBS'!A:B,2,0)</f>
        <v>#N/A</v>
      </c>
      <c r="J58" s="8"/>
      <c r="K58" s="4"/>
    </row>
    <row r="59" spans="1:11" x14ac:dyDescent="0.3">
      <c r="A59" s="4">
        <v>24</v>
      </c>
      <c r="C59" s="4" t="e">
        <f>VLOOKUP(Tableau14818283848[[#This Row],[Nom Prénom]],'LISTE NOMS ET CLUBS'!A:B,2,0)</f>
        <v>#N/A</v>
      </c>
      <c r="G59" s="4">
        <v>24</v>
      </c>
      <c r="H59" s="4"/>
      <c r="I59" s="4" t="e">
        <f>VLOOKUP(Tableau135919293949[[#This Row],[Nom Prénom]],'LISTE NOMS ET CLUBS'!A:B,2,0)</f>
        <v>#N/A</v>
      </c>
      <c r="J59" s="8"/>
      <c r="K59" s="4"/>
    </row>
    <row r="60" spans="1:11" x14ac:dyDescent="0.3">
      <c r="A60" s="4">
        <v>25</v>
      </c>
      <c r="C60" s="4" t="e">
        <f>VLOOKUP(Tableau14818283848[[#This Row],[Nom Prénom]],'LISTE NOMS ET CLUBS'!A:B,2,0)</f>
        <v>#N/A</v>
      </c>
      <c r="G60" s="4">
        <v>25</v>
      </c>
      <c r="H60" s="4"/>
      <c r="I60" s="4" t="e">
        <f>VLOOKUP(Tableau135919293949[[#This Row],[Nom Prénom]],'LISTE NOMS ET CLUBS'!A:B,2,0)</f>
        <v>#N/A</v>
      </c>
      <c r="J60" s="8"/>
      <c r="K60" s="4"/>
    </row>
    <row r="64" spans="1:11" ht="15.6" x14ac:dyDescent="0.3">
      <c r="A64" s="10"/>
      <c r="B64" s="10"/>
      <c r="C64" s="10" t="s">
        <v>30</v>
      </c>
      <c r="D64" s="12"/>
      <c r="E64" s="10"/>
      <c r="G64" s="11"/>
      <c r="H64" s="11"/>
      <c r="I64" s="11" t="s">
        <v>31</v>
      </c>
      <c r="J64" s="13"/>
      <c r="K64" s="11"/>
    </row>
    <row r="65" spans="1:11" ht="15" x14ac:dyDescent="0.3">
      <c r="A65" s="2"/>
      <c r="B65" s="2"/>
      <c r="C65" s="2" t="s">
        <v>14</v>
      </c>
      <c r="D65" s="6"/>
      <c r="E65" s="2"/>
      <c r="G65" s="2"/>
      <c r="H65" s="2"/>
      <c r="I65" s="2" t="s">
        <v>14</v>
      </c>
      <c r="J65" s="6"/>
      <c r="K65" s="2"/>
    </row>
    <row r="66" spans="1:11" ht="15" x14ac:dyDescent="0.3">
      <c r="A66" s="3"/>
      <c r="B66" s="3"/>
      <c r="C66" s="3" t="s">
        <v>29</v>
      </c>
      <c r="D66" s="7"/>
      <c r="E66" s="1"/>
      <c r="G66" s="3"/>
      <c r="H66" s="3"/>
      <c r="I66" s="3" t="s">
        <v>29</v>
      </c>
      <c r="J66" s="7"/>
      <c r="K66" s="1"/>
    </row>
    <row r="67" spans="1:11" x14ac:dyDescent="0.3">
      <c r="A67" s="4" t="s">
        <v>3</v>
      </c>
      <c r="B67" s="4" t="s">
        <v>4</v>
      </c>
      <c r="C67" s="4" t="s">
        <v>5</v>
      </c>
      <c r="D67" s="8" t="s">
        <v>6</v>
      </c>
      <c r="E67" s="4" t="s">
        <v>7</v>
      </c>
      <c r="G67" s="4" t="s">
        <v>3</v>
      </c>
      <c r="H67" s="4" t="s">
        <v>4</v>
      </c>
      <c r="I67" s="4" t="s">
        <v>5</v>
      </c>
      <c r="J67" s="8" t="s">
        <v>6</v>
      </c>
      <c r="K67" s="4" t="s">
        <v>7</v>
      </c>
    </row>
    <row r="68" spans="1:11" x14ac:dyDescent="0.3">
      <c r="A68" s="4">
        <v>1</v>
      </c>
      <c r="B68" s="4" t="s">
        <v>403</v>
      </c>
      <c r="C68" s="4" t="str">
        <f>VLOOKUP(Tableau1481020304050[[#This Row],[Nom Prénom]],'LISTE NOMS ET CLUBS'!A:B,2,0)</f>
        <v>Les Avenières</v>
      </c>
      <c r="D68" s="8" t="s">
        <v>406</v>
      </c>
      <c r="E68" s="4" t="s">
        <v>46</v>
      </c>
      <c r="G68" s="4">
        <v>1</v>
      </c>
      <c r="H68" s="4" t="s">
        <v>411</v>
      </c>
      <c r="I68" s="4" t="str">
        <f>VLOOKUP(Tableau13591121314151[[#This Row],[Nom Prénom]],'LISTE NOMS ET CLUBS'!A:B,2,0)</f>
        <v>Pont de Beauvoisin</v>
      </c>
      <c r="J68" s="8" t="s">
        <v>415</v>
      </c>
      <c r="K68" s="4" t="s">
        <v>46</v>
      </c>
    </row>
    <row r="69" spans="1:11" x14ac:dyDescent="0.3">
      <c r="A69" s="4">
        <v>2</v>
      </c>
      <c r="B69" s="4" t="s">
        <v>127</v>
      </c>
      <c r="C69" s="4" t="str">
        <f>VLOOKUP(Tableau1481020304050[[#This Row],[Nom Prénom]],'LISTE NOMS ET CLUBS'!A:B,2,0)</f>
        <v>Pont de Beauvoisin</v>
      </c>
      <c r="D69" s="8" t="s">
        <v>407</v>
      </c>
      <c r="E69" s="4" t="s">
        <v>47</v>
      </c>
      <c r="G69" s="4">
        <v>4</v>
      </c>
      <c r="H69" s="4" t="s">
        <v>139</v>
      </c>
      <c r="I69" s="4" t="str">
        <f>VLOOKUP(Tableau13591121314151[[#This Row],[Nom Prénom]],'LISTE NOMS ET CLUBS'!A:B,2,0)</f>
        <v>Pont de Beauvoisin</v>
      </c>
      <c r="J69" s="8" t="s">
        <v>418</v>
      </c>
      <c r="K69" s="4" t="s">
        <v>47</v>
      </c>
    </row>
    <row r="70" spans="1:11" x14ac:dyDescent="0.3">
      <c r="A70" s="4">
        <v>3</v>
      </c>
      <c r="B70" s="4" t="s">
        <v>64</v>
      </c>
      <c r="C70" s="4" t="str">
        <f>VLOOKUP(Tableau1481020304050[[#This Row],[Nom Prénom]],'LISTE NOMS ET CLUBS'!A:B,2,0)</f>
        <v>Entre Deux Guiers</v>
      </c>
      <c r="D70" s="8" t="s">
        <v>408</v>
      </c>
      <c r="E70" s="4" t="s">
        <v>48</v>
      </c>
      <c r="G70" s="4">
        <v>2</v>
      </c>
      <c r="H70" s="4" t="s">
        <v>132</v>
      </c>
      <c r="I70" s="4" t="str">
        <f>VLOOKUP(Tableau13591121314151[[#This Row],[Nom Prénom]],'LISTE NOMS ET CLUBS'!A:B,2,0)</f>
        <v>Pont de Beauvoisin</v>
      </c>
      <c r="J70" s="8" t="s">
        <v>416</v>
      </c>
      <c r="K70" s="4" t="s">
        <v>48</v>
      </c>
    </row>
    <row r="71" spans="1:11" x14ac:dyDescent="0.3">
      <c r="A71" s="4">
        <v>4</v>
      </c>
      <c r="C71" s="4" t="e">
        <f>VLOOKUP(Tableau1481020304050[[#This Row],[Nom Prénom]],'LISTE NOMS ET CLUBS'!A:B,2,0)</f>
        <v>#N/A</v>
      </c>
      <c r="G71" s="4">
        <v>3</v>
      </c>
      <c r="H71" s="4" t="s">
        <v>133</v>
      </c>
      <c r="I71" s="4" t="str">
        <f>VLOOKUP(Tableau13591121314151[[#This Row],[Nom Prénom]],'LISTE NOMS ET CLUBS'!A:B,2,0)</f>
        <v>Pont de Beauvoisin</v>
      </c>
      <c r="J71" s="8" t="s">
        <v>417</v>
      </c>
      <c r="K71" s="4"/>
    </row>
    <row r="72" spans="1:11" x14ac:dyDescent="0.3">
      <c r="A72" s="4">
        <v>5</v>
      </c>
      <c r="C72" s="4" t="e">
        <f>VLOOKUP(Tableau1481020304050[[#This Row],[Nom Prénom]],'LISTE NOMS ET CLUBS'!A:B,2,0)</f>
        <v>#N/A</v>
      </c>
      <c r="G72" s="4">
        <v>5</v>
      </c>
      <c r="H72" s="4"/>
      <c r="I72" s="4" t="e">
        <f>VLOOKUP(Tableau13591121314151[[#This Row],[Nom Prénom]],'LISTE NOMS ET CLUBS'!A:B,2,0)</f>
        <v>#N/A</v>
      </c>
      <c r="J72" s="8"/>
      <c r="K72" s="4"/>
    </row>
    <row r="73" spans="1:11" x14ac:dyDescent="0.3">
      <c r="A73" s="4">
        <v>6</v>
      </c>
      <c r="C73" s="4" t="e">
        <f>VLOOKUP(Tableau1481020304050[[#This Row],[Nom Prénom]],'LISTE NOMS ET CLUBS'!A:B,2,0)</f>
        <v>#N/A</v>
      </c>
      <c r="G73" s="4">
        <v>6</v>
      </c>
      <c r="H73" s="4"/>
      <c r="I73" s="4" t="e">
        <f>VLOOKUP(Tableau13591121314151[[#This Row],[Nom Prénom]],'LISTE NOMS ET CLUBS'!A:B,2,0)</f>
        <v>#N/A</v>
      </c>
      <c r="J73" s="8"/>
      <c r="K73" s="4"/>
    </row>
    <row r="74" spans="1:11" x14ac:dyDescent="0.3">
      <c r="A74" s="4">
        <v>7</v>
      </c>
      <c r="C74" s="4" t="e">
        <f>VLOOKUP(Tableau1481020304050[[#This Row],[Nom Prénom]],'LISTE NOMS ET CLUBS'!A:B,2,0)</f>
        <v>#N/A</v>
      </c>
      <c r="G74" s="4">
        <v>7</v>
      </c>
      <c r="H74" s="4"/>
      <c r="I74" s="4" t="e">
        <f>VLOOKUP(Tableau13591121314151[[#This Row],[Nom Prénom]],'LISTE NOMS ET CLUBS'!A:B,2,0)</f>
        <v>#N/A</v>
      </c>
      <c r="J74" s="8"/>
      <c r="K74" s="4"/>
    </row>
    <row r="75" spans="1:11" x14ac:dyDescent="0.3">
      <c r="A75" s="4">
        <v>8</v>
      </c>
      <c r="C75" s="4" t="e">
        <f>VLOOKUP(Tableau1481020304050[[#This Row],[Nom Prénom]],'LISTE NOMS ET CLUBS'!A:B,2,0)</f>
        <v>#N/A</v>
      </c>
      <c r="G75" s="4">
        <v>8</v>
      </c>
      <c r="H75" s="4"/>
      <c r="I75" s="4" t="e">
        <f>VLOOKUP(Tableau13591121314151[[#This Row],[Nom Prénom]],'LISTE NOMS ET CLUBS'!A:B,2,0)</f>
        <v>#N/A</v>
      </c>
      <c r="J75" s="8"/>
      <c r="K75" s="4"/>
    </row>
    <row r="76" spans="1:11" x14ac:dyDescent="0.3">
      <c r="A76" s="4">
        <v>9</v>
      </c>
      <c r="C76" s="4" t="e">
        <f>VLOOKUP(Tableau1481020304050[[#This Row],[Nom Prénom]],'LISTE NOMS ET CLUBS'!A:B,2,0)</f>
        <v>#N/A</v>
      </c>
      <c r="G76" s="4">
        <v>9</v>
      </c>
      <c r="H76" s="4"/>
      <c r="I76" s="4" t="e">
        <f>VLOOKUP(Tableau13591121314151[[#This Row],[Nom Prénom]],'LISTE NOMS ET CLUBS'!A:B,2,0)</f>
        <v>#N/A</v>
      </c>
      <c r="J76" s="8"/>
      <c r="K76" s="4"/>
    </row>
    <row r="77" spans="1:11" x14ac:dyDescent="0.3">
      <c r="A77" s="4">
        <v>10</v>
      </c>
      <c r="C77" s="4" t="e">
        <f>VLOOKUP(Tableau1481020304050[[#This Row],[Nom Prénom]],'LISTE NOMS ET CLUBS'!A:B,2,0)</f>
        <v>#N/A</v>
      </c>
      <c r="G77" s="4">
        <v>10</v>
      </c>
      <c r="H77" s="4"/>
      <c r="I77" s="4" t="e">
        <f>VLOOKUP(Tableau13591121314151[[#This Row],[Nom Prénom]],'LISTE NOMS ET CLUBS'!A:B,2,0)</f>
        <v>#N/A</v>
      </c>
      <c r="J77" s="8"/>
      <c r="K77" s="4"/>
    </row>
    <row r="78" spans="1:11" x14ac:dyDescent="0.3">
      <c r="A78" s="4">
        <v>11</v>
      </c>
      <c r="C78" s="4" t="e">
        <f>VLOOKUP(Tableau1481020304050[[#This Row],[Nom Prénom]],'LISTE NOMS ET CLUBS'!A:B,2,0)</f>
        <v>#N/A</v>
      </c>
      <c r="G78" s="4">
        <v>11</v>
      </c>
      <c r="H78" s="4"/>
      <c r="I78" s="4" t="e">
        <f>VLOOKUP(Tableau13591121314151[[#This Row],[Nom Prénom]],'LISTE NOMS ET CLUBS'!A:B,2,0)</f>
        <v>#N/A</v>
      </c>
      <c r="J78" s="8"/>
      <c r="K78" s="4"/>
    </row>
    <row r="79" spans="1:11" x14ac:dyDescent="0.3">
      <c r="A79" s="4">
        <v>12</v>
      </c>
      <c r="C79" s="4" t="e">
        <f>VLOOKUP(Tableau1481020304050[[#This Row],[Nom Prénom]],'LISTE NOMS ET CLUBS'!A:B,2,0)</f>
        <v>#N/A</v>
      </c>
      <c r="G79" s="4">
        <v>12</v>
      </c>
      <c r="H79" s="4"/>
      <c r="I79" s="4" t="e">
        <f>VLOOKUP(Tableau13591121314151[[#This Row],[Nom Prénom]],'LISTE NOMS ET CLUBS'!A:B,2,0)</f>
        <v>#N/A</v>
      </c>
      <c r="J79" s="8"/>
      <c r="K79" s="4"/>
    </row>
    <row r="80" spans="1:11" x14ac:dyDescent="0.3">
      <c r="A80" s="4">
        <v>13</v>
      </c>
      <c r="C80" s="4" t="e">
        <f>VLOOKUP(Tableau1481020304050[[#This Row],[Nom Prénom]],'LISTE NOMS ET CLUBS'!A:B,2,0)</f>
        <v>#N/A</v>
      </c>
      <c r="G80" s="4">
        <v>13</v>
      </c>
      <c r="H80" s="4"/>
      <c r="I80" s="4" t="e">
        <f>VLOOKUP(Tableau13591121314151[[#This Row],[Nom Prénom]],'LISTE NOMS ET CLUBS'!A:B,2,0)</f>
        <v>#N/A</v>
      </c>
      <c r="J80" s="8"/>
      <c r="K80" s="4"/>
    </row>
    <row r="81" spans="1:11" x14ac:dyDescent="0.3">
      <c r="A81" s="4">
        <v>14</v>
      </c>
      <c r="C81" s="4" t="e">
        <f>VLOOKUP(Tableau1481020304050[[#This Row],[Nom Prénom]],'LISTE NOMS ET CLUBS'!A:B,2,0)</f>
        <v>#N/A</v>
      </c>
      <c r="G81" s="4">
        <v>14</v>
      </c>
      <c r="H81" s="4"/>
      <c r="I81" s="4" t="e">
        <f>VLOOKUP(Tableau13591121314151[[#This Row],[Nom Prénom]],'LISTE NOMS ET CLUBS'!A:B,2,0)</f>
        <v>#N/A</v>
      </c>
      <c r="J81" s="8"/>
      <c r="K81" s="4"/>
    </row>
    <row r="82" spans="1:11" x14ac:dyDescent="0.3">
      <c r="A82" s="4">
        <v>15</v>
      </c>
      <c r="C82" s="4" t="e">
        <f>VLOOKUP(Tableau1481020304050[[#This Row],[Nom Prénom]],'LISTE NOMS ET CLUBS'!A:B,2,0)</f>
        <v>#N/A</v>
      </c>
      <c r="G82" s="4">
        <v>15</v>
      </c>
      <c r="H82" s="4"/>
      <c r="I82" s="4" t="e">
        <f>VLOOKUP(Tableau13591121314151[[#This Row],[Nom Prénom]],'LISTE NOMS ET CLUBS'!A:B,2,0)</f>
        <v>#N/A</v>
      </c>
      <c r="J82" s="8"/>
      <c r="K82" s="4"/>
    </row>
    <row r="83" spans="1:11" x14ac:dyDescent="0.3">
      <c r="A83" s="4">
        <v>16</v>
      </c>
      <c r="C83" s="4" t="e">
        <f>VLOOKUP(Tableau1481020304050[[#This Row],[Nom Prénom]],'LISTE NOMS ET CLUBS'!A:B,2,0)</f>
        <v>#N/A</v>
      </c>
      <c r="G83" s="4">
        <v>16</v>
      </c>
      <c r="H83" s="4"/>
      <c r="I83" s="4" t="e">
        <f>VLOOKUP(Tableau13591121314151[[#This Row],[Nom Prénom]],'LISTE NOMS ET CLUBS'!A:B,2,0)</f>
        <v>#N/A</v>
      </c>
      <c r="J83" s="8"/>
      <c r="K83" s="4"/>
    </row>
    <row r="84" spans="1:11" x14ac:dyDescent="0.3">
      <c r="A84" s="4">
        <v>17</v>
      </c>
      <c r="C84" s="4" t="e">
        <f>VLOOKUP(Tableau1481020304050[[#This Row],[Nom Prénom]],'LISTE NOMS ET CLUBS'!A:B,2,0)</f>
        <v>#N/A</v>
      </c>
      <c r="G84" s="4">
        <v>17</v>
      </c>
      <c r="H84" s="4"/>
      <c r="I84" s="4" t="e">
        <f>VLOOKUP(Tableau13591121314151[[#This Row],[Nom Prénom]],'LISTE NOMS ET CLUBS'!A:B,2,0)</f>
        <v>#N/A</v>
      </c>
      <c r="J84" s="8"/>
      <c r="K84" s="4"/>
    </row>
    <row r="85" spans="1:11" x14ac:dyDescent="0.3">
      <c r="A85" s="4">
        <v>18</v>
      </c>
      <c r="C85" s="4" t="e">
        <f>VLOOKUP(Tableau1481020304050[[#This Row],[Nom Prénom]],'LISTE NOMS ET CLUBS'!A:B,2,0)</f>
        <v>#N/A</v>
      </c>
      <c r="G85" s="4">
        <v>18</v>
      </c>
      <c r="H85" s="4"/>
      <c r="I85" s="4" t="e">
        <f>VLOOKUP(Tableau13591121314151[[#This Row],[Nom Prénom]],'LISTE NOMS ET CLUBS'!A:B,2,0)</f>
        <v>#N/A</v>
      </c>
      <c r="J85" s="8"/>
      <c r="K85" s="4"/>
    </row>
    <row r="86" spans="1:11" x14ac:dyDescent="0.3">
      <c r="A86" s="4">
        <v>19</v>
      </c>
      <c r="C86" s="4" t="e">
        <f>VLOOKUP(Tableau1481020304050[[#This Row],[Nom Prénom]],'LISTE NOMS ET CLUBS'!A:B,2,0)</f>
        <v>#N/A</v>
      </c>
      <c r="G86" s="4">
        <v>19</v>
      </c>
      <c r="H86" s="4"/>
      <c r="I86" s="4" t="e">
        <f>VLOOKUP(Tableau13591121314151[[#This Row],[Nom Prénom]],'LISTE NOMS ET CLUBS'!A:B,2,0)</f>
        <v>#N/A</v>
      </c>
      <c r="J86" s="8"/>
      <c r="K86" s="4"/>
    </row>
    <row r="87" spans="1:11" x14ac:dyDescent="0.3">
      <c r="A87" s="4">
        <v>20</v>
      </c>
      <c r="C87" s="4" t="e">
        <f>VLOOKUP(Tableau1481020304050[[#This Row],[Nom Prénom]],'LISTE NOMS ET CLUBS'!A:B,2,0)</f>
        <v>#N/A</v>
      </c>
      <c r="G87" s="4">
        <v>20</v>
      </c>
      <c r="H87" s="4"/>
      <c r="I87" s="4" t="e">
        <f>VLOOKUP(Tableau13591121314151[[#This Row],[Nom Prénom]],'LISTE NOMS ET CLUBS'!A:B,2,0)</f>
        <v>#N/A</v>
      </c>
      <c r="J87" s="8"/>
      <c r="K87" s="4"/>
    </row>
    <row r="88" spans="1:11" x14ac:dyDescent="0.3">
      <c r="A88" s="4">
        <v>21</v>
      </c>
      <c r="C88" s="4" t="e">
        <f>VLOOKUP(Tableau1481020304050[[#This Row],[Nom Prénom]],'LISTE NOMS ET CLUBS'!A:B,2,0)</f>
        <v>#N/A</v>
      </c>
      <c r="G88" s="4">
        <v>21</v>
      </c>
      <c r="H88" s="4"/>
      <c r="I88" s="4" t="e">
        <f>VLOOKUP(Tableau13591121314151[[#This Row],[Nom Prénom]],'LISTE NOMS ET CLUBS'!A:B,2,0)</f>
        <v>#N/A</v>
      </c>
      <c r="J88" s="8"/>
      <c r="K88" s="4"/>
    </row>
    <row r="89" spans="1:11" x14ac:dyDescent="0.3">
      <c r="A89" s="4">
        <v>22</v>
      </c>
      <c r="C89" s="4" t="e">
        <f>VLOOKUP(Tableau1481020304050[[#This Row],[Nom Prénom]],'LISTE NOMS ET CLUBS'!A:B,2,0)</f>
        <v>#N/A</v>
      </c>
      <c r="G89" s="4">
        <v>22</v>
      </c>
      <c r="H89" s="4"/>
      <c r="I89" s="4" t="e">
        <f>VLOOKUP(Tableau13591121314151[[#This Row],[Nom Prénom]],'LISTE NOMS ET CLUBS'!A:B,2,0)</f>
        <v>#N/A</v>
      </c>
      <c r="J89" s="8"/>
      <c r="K89" s="4"/>
    </row>
    <row r="90" spans="1:11" x14ac:dyDescent="0.3">
      <c r="A90" s="4">
        <v>23</v>
      </c>
      <c r="C90" s="4" t="e">
        <f>VLOOKUP(Tableau1481020304050[[#This Row],[Nom Prénom]],'LISTE NOMS ET CLUBS'!A:B,2,0)</f>
        <v>#N/A</v>
      </c>
      <c r="G90" s="4">
        <v>23</v>
      </c>
      <c r="H90" s="4"/>
      <c r="I90" s="4" t="e">
        <f>VLOOKUP(Tableau13591121314151[[#This Row],[Nom Prénom]],'LISTE NOMS ET CLUBS'!A:B,2,0)</f>
        <v>#N/A</v>
      </c>
      <c r="J90" s="8"/>
      <c r="K90" s="4"/>
    </row>
    <row r="91" spans="1:11" x14ac:dyDescent="0.3">
      <c r="A91" s="4">
        <v>24</v>
      </c>
      <c r="C91" s="4" t="e">
        <f>VLOOKUP(Tableau1481020304050[[#This Row],[Nom Prénom]],'LISTE NOMS ET CLUBS'!A:B,2,0)</f>
        <v>#N/A</v>
      </c>
      <c r="G91" s="4">
        <v>24</v>
      </c>
      <c r="H91" s="4"/>
      <c r="I91" s="4" t="e">
        <f>VLOOKUP(Tableau13591121314151[[#This Row],[Nom Prénom]],'LISTE NOMS ET CLUBS'!A:B,2,0)</f>
        <v>#N/A</v>
      </c>
      <c r="J91" s="8"/>
      <c r="K91" s="4"/>
    </row>
    <row r="92" spans="1:11" x14ac:dyDescent="0.3">
      <c r="A92" s="4">
        <v>25</v>
      </c>
      <c r="C92" s="4" t="e">
        <f>VLOOKUP(Tableau1481020304050[[#This Row],[Nom Prénom]],'LISTE NOMS ET CLUBS'!A:B,2,0)</f>
        <v>#N/A</v>
      </c>
      <c r="G92" s="4">
        <v>25</v>
      </c>
      <c r="H92" s="4"/>
      <c r="I92" s="4" t="e">
        <f>VLOOKUP(Tableau13591121314151[[#This Row],[Nom Prénom]],'LISTE NOMS ET CLUBS'!A:B,2,0)</f>
        <v>#N/A</v>
      </c>
      <c r="J92" s="8"/>
      <c r="K92" s="4"/>
    </row>
    <row r="96" spans="1:11" ht="15.6" x14ac:dyDescent="0.3">
      <c r="A96" s="10"/>
      <c r="B96" s="10"/>
      <c r="C96" s="10" t="s">
        <v>30</v>
      </c>
      <c r="D96" s="12"/>
      <c r="E96" s="10"/>
      <c r="G96" s="11"/>
      <c r="H96" s="11"/>
      <c r="I96" s="11" t="s">
        <v>31</v>
      </c>
      <c r="J96" s="13"/>
      <c r="K96" s="11"/>
    </row>
    <row r="97" spans="1:11" ht="15" x14ac:dyDescent="0.3">
      <c r="A97" s="2"/>
      <c r="B97" s="2"/>
      <c r="C97" s="2" t="s">
        <v>15</v>
      </c>
      <c r="D97" s="6"/>
      <c r="E97" s="2"/>
      <c r="G97" s="2"/>
      <c r="H97" s="2"/>
      <c r="I97" s="2" t="s">
        <v>15</v>
      </c>
      <c r="J97" s="6"/>
      <c r="K97" s="2"/>
    </row>
    <row r="98" spans="1:11" ht="15" x14ac:dyDescent="0.3">
      <c r="A98" s="3"/>
      <c r="B98" s="3"/>
      <c r="C98" s="3" t="s">
        <v>32</v>
      </c>
      <c r="D98" s="7"/>
      <c r="E98" s="1"/>
      <c r="G98" s="3"/>
      <c r="H98" s="3"/>
      <c r="I98" s="3" t="s">
        <v>32</v>
      </c>
      <c r="J98" s="7"/>
      <c r="K98" s="1"/>
    </row>
    <row r="99" spans="1:11" x14ac:dyDescent="0.3">
      <c r="A99" s="4" t="s">
        <v>3</v>
      </c>
      <c r="B99" s="4" t="s">
        <v>4</v>
      </c>
      <c r="C99" s="4" t="s">
        <v>5</v>
      </c>
      <c r="D99" s="8" t="s">
        <v>6</v>
      </c>
      <c r="E99" s="4" t="s">
        <v>7</v>
      </c>
      <c r="G99" s="4" t="s">
        <v>3</v>
      </c>
      <c r="H99" s="4" t="s">
        <v>4</v>
      </c>
      <c r="I99" s="4" t="s">
        <v>5</v>
      </c>
      <c r="J99" s="8" t="s">
        <v>6</v>
      </c>
      <c r="K99" s="4" t="s">
        <v>7</v>
      </c>
    </row>
    <row r="100" spans="1:11" x14ac:dyDescent="0.3">
      <c r="A100" s="4">
        <v>1</v>
      </c>
      <c r="B100" s="4" t="s">
        <v>403</v>
      </c>
      <c r="C100" s="4" t="str">
        <f>VLOOKUP(Tableau148101222324252[[#This Row],[Nom Prénom]],'LISTE NOMS ET CLUBS'!A:B,2,0)</f>
        <v>Les Avenières</v>
      </c>
      <c r="D100" s="8" t="s">
        <v>140</v>
      </c>
      <c r="E100" s="4" t="s">
        <v>46</v>
      </c>
      <c r="G100" s="4">
        <v>1</v>
      </c>
      <c r="H100" s="4" t="s">
        <v>132</v>
      </c>
      <c r="I100" s="4" t="str">
        <f>VLOOKUP(Tableau1359111323334353[[#This Row],[Nom Prénom]],'LISTE NOMS ET CLUBS'!A:B,2,0)</f>
        <v>Pont de Beauvoisin</v>
      </c>
      <c r="J100" s="8" t="s">
        <v>419</v>
      </c>
      <c r="K100" s="4" t="s">
        <v>46</v>
      </c>
    </row>
    <row r="101" spans="1:11" x14ac:dyDescent="0.3">
      <c r="A101" s="4">
        <v>2</v>
      </c>
      <c r="B101" s="4" t="s">
        <v>138</v>
      </c>
      <c r="C101" s="4" t="str">
        <f>VLOOKUP(Tableau148101222324252[[#This Row],[Nom Prénom]],'LISTE NOMS ET CLUBS'!A:B,2,0)</f>
        <v>Pont de Beauvoisin</v>
      </c>
      <c r="D101" s="8" t="s">
        <v>409</v>
      </c>
      <c r="E101" s="4" t="s">
        <v>47</v>
      </c>
      <c r="G101" s="4">
        <v>2</v>
      </c>
      <c r="H101" s="4" t="s">
        <v>411</v>
      </c>
      <c r="I101" s="4" t="str">
        <f>VLOOKUP(Tableau1359111323334353[[#This Row],[Nom Prénom]],'LISTE NOMS ET CLUBS'!A:B,2,0)</f>
        <v>Pont de Beauvoisin</v>
      </c>
      <c r="J101" s="8" t="s">
        <v>420</v>
      </c>
      <c r="K101" s="4" t="s">
        <v>47</v>
      </c>
    </row>
    <row r="102" spans="1:11" x14ac:dyDescent="0.3">
      <c r="A102" s="4">
        <v>3</v>
      </c>
      <c r="B102" s="4" t="s">
        <v>64</v>
      </c>
      <c r="C102" s="4" t="str">
        <f>VLOOKUP(Tableau148101222324252[[#This Row],[Nom Prénom]],'LISTE NOMS ET CLUBS'!A:B,2,0)</f>
        <v>Entre Deux Guiers</v>
      </c>
      <c r="D102" s="8" t="s">
        <v>410</v>
      </c>
      <c r="E102" s="4" t="s">
        <v>48</v>
      </c>
      <c r="G102" s="4">
        <v>3</v>
      </c>
      <c r="H102" s="4" t="s">
        <v>139</v>
      </c>
      <c r="I102" s="4" t="str">
        <f>VLOOKUP(Tableau1359111323334353[[#This Row],[Nom Prénom]],'LISTE NOMS ET CLUBS'!A:B,2,0)</f>
        <v>Pont de Beauvoisin</v>
      </c>
      <c r="J102" s="8" t="s">
        <v>421</v>
      </c>
      <c r="K102" s="4" t="s">
        <v>48</v>
      </c>
    </row>
    <row r="103" spans="1:11" x14ac:dyDescent="0.3">
      <c r="A103" s="4">
        <v>4</v>
      </c>
      <c r="C103" s="4" t="e">
        <f>VLOOKUP(Tableau148101222324252[[#This Row],[Nom Prénom]],'LISTE NOMS ET CLUBS'!A:B,2,0)</f>
        <v>#N/A</v>
      </c>
      <c r="G103" s="4">
        <v>4</v>
      </c>
      <c r="H103" s="4" t="s">
        <v>106</v>
      </c>
      <c r="I103" s="4" t="str">
        <f>VLOOKUP(Tableau1359111323334353[[#This Row],[Nom Prénom]],'LISTE NOMS ET CLUBS'!A:B,2,0)</f>
        <v>St Geoire en Valdaine</v>
      </c>
      <c r="J103" s="8" t="s">
        <v>422</v>
      </c>
      <c r="K103" s="4"/>
    </row>
    <row r="104" spans="1:11" x14ac:dyDescent="0.3">
      <c r="A104" s="4">
        <v>5</v>
      </c>
      <c r="C104" s="4" t="e">
        <f>VLOOKUP(Tableau148101222324252[[#This Row],[Nom Prénom]],'LISTE NOMS ET CLUBS'!A:B,2,0)</f>
        <v>#N/A</v>
      </c>
      <c r="G104" s="4">
        <v>5</v>
      </c>
      <c r="H104" s="4"/>
      <c r="I104" s="4" t="e">
        <f>VLOOKUP(Tableau1359111323334353[[#This Row],[Nom Prénom]],'LISTE NOMS ET CLUBS'!A:B,2,0)</f>
        <v>#N/A</v>
      </c>
      <c r="J104" s="8"/>
      <c r="K104" s="4"/>
    </row>
    <row r="105" spans="1:11" x14ac:dyDescent="0.3">
      <c r="A105" s="4">
        <v>6</v>
      </c>
      <c r="C105" s="4" t="e">
        <f>VLOOKUP(Tableau148101222324252[[#This Row],[Nom Prénom]],'LISTE NOMS ET CLUBS'!A:B,2,0)</f>
        <v>#N/A</v>
      </c>
      <c r="G105" s="4">
        <v>6</v>
      </c>
      <c r="H105" s="4"/>
      <c r="I105" s="4" t="e">
        <f>VLOOKUP(Tableau1359111323334353[[#This Row],[Nom Prénom]],'LISTE NOMS ET CLUBS'!A:B,2,0)</f>
        <v>#N/A</v>
      </c>
      <c r="J105" s="8"/>
      <c r="K105" s="4"/>
    </row>
    <row r="106" spans="1:11" x14ac:dyDescent="0.3">
      <c r="A106" s="4">
        <v>7</v>
      </c>
      <c r="C106" s="4" t="e">
        <f>VLOOKUP(Tableau148101222324252[[#This Row],[Nom Prénom]],'LISTE NOMS ET CLUBS'!A:B,2,0)</f>
        <v>#N/A</v>
      </c>
      <c r="G106" s="4">
        <v>7</v>
      </c>
      <c r="H106" s="4"/>
      <c r="I106" s="4" t="e">
        <f>VLOOKUP(Tableau1359111323334353[[#This Row],[Nom Prénom]],'LISTE NOMS ET CLUBS'!A:B,2,0)</f>
        <v>#N/A</v>
      </c>
      <c r="J106" s="8"/>
      <c r="K106" s="4"/>
    </row>
    <row r="107" spans="1:11" x14ac:dyDescent="0.3">
      <c r="A107" s="4">
        <v>8</v>
      </c>
      <c r="C107" s="4" t="e">
        <f>VLOOKUP(Tableau148101222324252[[#This Row],[Nom Prénom]],'LISTE NOMS ET CLUBS'!A:B,2,0)</f>
        <v>#N/A</v>
      </c>
      <c r="G107" s="4">
        <v>8</v>
      </c>
      <c r="H107" s="4"/>
      <c r="I107" s="4" t="e">
        <f>VLOOKUP(Tableau1359111323334353[[#This Row],[Nom Prénom]],'LISTE NOMS ET CLUBS'!A:B,2,0)</f>
        <v>#N/A</v>
      </c>
      <c r="J107" s="8"/>
      <c r="K107" s="4"/>
    </row>
    <row r="108" spans="1:11" x14ac:dyDescent="0.3">
      <c r="A108" s="4">
        <v>9</v>
      </c>
      <c r="C108" s="4" t="e">
        <f>VLOOKUP(Tableau148101222324252[[#This Row],[Nom Prénom]],'LISTE NOMS ET CLUBS'!A:B,2,0)</f>
        <v>#N/A</v>
      </c>
      <c r="G108" s="4">
        <v>9</v>
      </c>
      <c r="H108" s="4"/>
      <c r="I108" s="4" t="e">
        <f>VLOOKUP(Tableau1359111323334353[[#This Row],[Nom Prénom]],'LISTE NOMS ET CLUBS'!A:B,2,0)</f>
        <v>#N/A</v>
      </c>
      <c r="J108" s="8"/>
      <c r="K108" s="4"/>
    </row>
    <row r="109" spans="1:11" x14ac:dyDescent="0.3">
      <c r="A109" s="4">
        <v>10</v>
      </c>
      <c r="C109" s="4" t="e">
        <f>VLOOKUP(Tableau148101222324252[[#This Row],[Nom Prénom]],'LISTE NOMS ET CLUBS'!A:B,2,0)</f>
        <v>#N/A</v>
      </c>
      <c r="G109" s="4">
        <v>10</v>
      </c>
      <c r="H109" s="4"/>
      <c r="I109" s="4" t="e">
        <f>VLOOKUP(Tableau1359111323334353[[#This Row],[Nom Prénom]],'LISTE NOMS ET CLUBS'!A:B,2,0)</f>
        <v>#N/A</v>
      </c>
      <c r="J109" s="8"/>
      <c r="K109" s="4"/>
    </row>
    <row r="110" spans="1:11" x14ac:dyDescent="0.3">
      <c r="A110" s="4">
        <v>11</v>
      </c>
      <c r="C110" s="4" t="e">
        <f>VLOOKUP(Tableau148101222324252[[#This Row],[Nom Prénom]],'LISTE NOMS ET CLUBS'!A:B,2,0)</f>
        <v>#N/A</v>
      </c>
      <c r="G110" s="4">
        <v>11</v>
      </c>
      <c r="H110" s="4"/>
      <c r="I110" s="4" t="e">
        <f>VLOOKUP(Tableau1359111323334353[[#This Row],[Nom Prénom]],'LISTE NOMS ET CLUBS'!A:B,2,0)</f>
        <v>#N/A</v>
      </c>
      <c r="J110" s="8"/>
      <c r="K110" s="4"/>
    </row>
    <row r="111" spans="1:11" x14ac:dyDescent="0.3">
      <c r="A111" s="4">
        <v>12</v>
      </c>
      <c r="C111" s="4" t="e">
        <f>VLOOKUP(Tableau148101222324252[[#This Row],[Nom Prénom]],'LISTE NOMS ET CLUBS'!A:B,2,0)</f>
        <v>#N/A</v>
      </c>
      <c r="G111" s="4">
        <v>12</v>
      </c>
      <c r="H111" s="4"/>
      <c r="I111" s="4" t="e">
        <f>VLOOKUP(Tableau1359111323334353[[#This Row],[Nom Prénom]],'LISTE NOMS ET CLUBS'!A:B,2,0)</f>
        <v>#N/A</v>
      </c>
      <c r="J111" s="8"/>
      <c r="K111" s="4"/>
    </row>
    <row r="112" spans="1:11" x14ac:dyDescent="0.3">
      <c r="A112" s="4">
        <v>13</v>
      </c>
      <c r="C112" s="4" t="e">
        <f>VLOOKUP(Tableau148101222324252[[#This Row],[Nom Prénom]],'LISTE NOMS ET CLUBS'!A:B,2,0)</f>
        <v>#N/A</v>
      </c>
      <c r="G112" s="4">
        <v>13</v>
      </c>
      <c r="H112" s="4"/>
      <c r="I112" s="4" t="e">
        <f>VLOOKUP(Tableau1359111323334353[[#This Row],[Nom Prénom]],'LISTE NOMS ET CLUBS'!A:B,2,0)</f>
        <v>#N/A</v>
      </c>
      <c r="J112" s="8"/>
      <c r="K112" s="4"/>
    </row>
    <row r="113" spans="1:11" x14ac:dyDescent="0.3">
      <c r="A113" s="4">
        <v>14</v>
      </c>
      <c r="C113" s="4" t="e">
        <f>VLOOKUP(Tableau148101222324252[[#This Row],[Nom Prénom]],'LISTE NOMS ET CLUBS'!A:B,2,0)</f>
        <v>#N/A</v>
      </c>
      <c r="G113" s="4">
        <v>14</v>
      </c>
      <c r="H113" s="4"/>
      <c r="I113" s="4" t="e">
        <f>VLOOKUP(Tableau1359111323334353[[#This Row],[Nom Prénom]],'LISTE NOMS ET CLUBS'!A:B,2,0)</f>
        <v>#N/A</v>
      </c>
      <c r="J113" s="8"/>
      <c r="K113" s="4"/>
    </row>
    <row r="114" spans="1:11" x14ac:dyDescent="0.3">
      <c r="A114" s="4">
        <v>15</v>
      </c>
      <c r="C114" s="4" t="e">
        <f>VLOOKUP(Tableau148101222324252[[#This Row],[Nom Prénom]],'LISTE NOMS ET CLUBS'!A:B,2,0)</f>
        <v>#N/A</v>
      </c>
      <c r="G114" s="4">
        <v>15</v>
      </c>
      <c r="H114" s="4"/>
      <c r="I114" s="4" t="e">
        <f>VLOOKUP(Tableau1359111323334353[[#This Row],[Nom Prénom]],'LISTE NOMS ET CLUBS'!A:B,2,0)</f>
        <v>#N/A</v>
      </c>
      <c r="J114" s="8"/>
      <c r="K114" s="4"/>
    </row>
    <row r="115" spans="1:11" x14ac:dyDescent="0.3">
      <c r="A115" s="4">
        <v>16</v>
      </c>
      <c r="C115" s="4" t="e">
        <f>VLOOKUP(Tableau148101222324252[[#This Row],[Nom Prénom]],'LISTE NOMS ET CLUBS'!A:B,2,0)</f>
        <v>#N/A</v>
      </c>
      <c r="G115" s="4">
        <v>16</v>
      </c>
      <c r="H115" s="4"/>
      <c r="I115" s="4" t="e">
        <f>VLOOKUP(Tableau1359111323334353[[#This Row],[Nom Prénom]],'LISTE NOMS ET CLUBS'!A:B,2,0)</f>
        <v>#N/A</v>
      </c>
      <c r="J115" s="8"/>
      <c r="K115" s="4"/>
    </row>
    <row r="116" spans="1:11" x14ac:dyDescent="0.3">
      <c r="A116" s="4">
        <v>17</v>
      </c>
      <c r="C116" s="4" t="e">
        <f>VLOOKUP(Tableau148101222324252[[#This Row],[Nom Prénom]],'LISTE NOMS ET CLUBS'!A:B,2,0)</f>
        <v>#N/A</v>
      </c>
      <c r="G116" s="4">
        <v>17</v>
      </c>
      <c r="H116" s="4"/>
      <c r="I116" s="4" t="e">
        <f>VLOOKUP(Tableau1359111323334353[[#This Row],[Nom Prénom]],'LISTE NOMS ET CLUBS'!A:B,2,0)</f>
        <v>#N/A</v>
      </c>
      <c r="J116" s="8"/>
      <c r="K116" s="4"/>
    </row>
    <row r="117" spans="1:11" x14ac:dyDescent="0.3">
      <c r="A117" s="4">
        <v>18</v>
      </c>
      <c r="C117" s="4" t="e">
        <f>VLOOKUP(Tableau148101222324252[[#This Row],[Nom Prénom]],'LISTE NOMS ET CLUBS'!A:B,2,0)</f>
        <v>#N/A</v>
      </c>
      <c r="G117" s="4">
        <v>18</v>
      </c>
      <c r="H117" s="4"/>
      <c r="I117" s="4" t="e">
        <f>VLOOKUP(Tableau1359111323334353[[#This Row],[Nom Prénom]],'LISTE NOMS ET CLUBS'!A:B,2,0)</f>
        <v>#N/A</v>
      </c>
      <c r="J117" s="8"/>
      <c r="K117" s="4"/>
    </row>
    <row r="118" spans="1:11" x14ac:dyDescent="0.3">
      <c r="A118" s="4">
        <v>19</v>
      </c>
      <c r="C118" s="4" t="e">
        <f>VLOOKUP(Tableau148101222324252[[#This Row],[Nom Prénom]],'LISTE NOMS ET CLUBS'!A:B,2,0)</f>
        <v>#N/A</v>
      </c>
      <c r="G118" s="4">
        <v>19</v>
      </c>
      <c r="H118" s="4"/>
      <c r="I118" s="4" t="e">
        <f>VLOOKUP(Tableau1359111323334353[[#This Row],[Nom Prénom]],'LISTE NOMS ET CLUBS'!A:B,2,0)</f>
        <v>#N/A</v>
      </c>
      <c r="J118" s="8"/>
      <c r="K118" s="4"/>
    </row>
    <row r="119" spans="1:11" x14ac:dyDescent="0.3">
      <c r="A119" s="4">
        <v>20</v>
      </c>
      <c r="C119" s="4" t="e">
        <f>VLOOKUP(Tableau148101222324252[[#This Row],[Nom Prénom]],'LISTE NOMS ET CLUBS'!A:B,2,0)</f>
        <v>#N/A</v>
      </c>
      <c r="G119" s="4">
        <v>20</v>
      </c>
      <c r="H119" s="4"/>
      <c r="I119" s="4" t="e">
        <f>VLOOKUP(Tableau1359111323334353[[#This Row],[Nom Prénom]],'LISTE NOMS ET CLUBS'!A:B,2,0)</f>
        <v>#N/A</v>
      </c>
      <c r="J119" s="8"/>
      <c r="K119" s="4"/>
    </row>
    <row r="120" spans="1:11" x14ac:dyDescent="0.3">
      <c r="A120" s="4">
        <v>21</v>
      </c>
      <c r="C120" s="4" t="e">
        <f>VLOOKUP(Tableau148101222324252[[#This Row],[Nom Prénom]],'LISTE NOMS ET CLUBS'!A:B,2,0)</f>
        <v>#N/A</v>
      </c>
      <c r="G120" s="4">
        <v>21</v>
      </c>
      <c r="H120" s="4"/>
      <c r="I120" s="4" t="e">
        <f>VLOOKUP(Tableau1359111323334353[[#This Row],[Nom Prénom]],'LISTE NOMS ET CLUBS'!A:B,2,0)</f>
        <v>#N/A</v>
      </c>
      <c r="J120" s="8"/>
      <c r="K120" s="4"/>
    </row>
    <row r="121" spans="1:11" x14ac:dyDescent="0.3">
      <c r="A121" s="4">
        <v>22</v>
      </c>
      <c r="C121" s="4" t="e">
        <f>VLOOKUP(Tableau148101222324252[[#This Row],[Nom Prénom]],'LISTE NOMS ET CLUBS'!A:B,2,0)</f>
        <v>#N/A</v>
      </c>
      <c r="G121" s="4">
        <v>22</v>
      </c>
      <c r="H121" s="4"/>
      <c r="I121" s="4" t="e">
        <f>VLOOKUP(Tableau1359111323334353[[#This Row],[Nom Prénom]],'LISTE NOMS ET CLUBS'!A:B,2,0)</f>
        <v>#N/A</v>
      </c>
      <c r="J121" s="8"/>
      <c r="K121" s="4"/>
    </row>
    <row r="122" spans="1:11" x14ac:dyDescent="0.3">
      <c r="A122" s="4">
        <v>23</v>
      </c>
      <c r="C122" s="4" t="e">
        <f>VLOOKUP(Tableau148101222324252[[#This Row],[Nom Prénom]],'LISTE NOMS ET CLUBS'!A:B,2,0)</f>
        <v>#N/A</v>
      </c>
      <c r="G122" s="4">
        <v>23</v>
      </c>
      <c r="H122" s="4"/>
      <c r="I122" s="4" t="e">
        <f>VLOOKUP(Tableau1359111323334353[[#This Row],[Nom Prénom]],'LISTE NOMS ET CLUBS'!A:B,2,0)</f>
        <v>#N/A</v>
      </c>
      <c r="J122" s="8"/>
      <c r="K122" s="4"/>
    </row>
    <row r="123" spans="1:11" x14ac:dyDescent="0.3">
      <c r="A123" s="4">
        <v>24</v>
      </c>
      <c r="C123" s="4" t="e">
        <f>VLOOKUP(Tableau148101222324252[[#This Row],[Nom Prénom]],'LISTE NOMS ET CLUBS'!A:B,2,0)</f>
        <v>#N/A</v>
      </c>
      <c r="G123" s="4">
        <v>24</v>
      </c>
      <c r="H123" s="4"/>
      <c r="I123" s="4" t="e">
        <f>VLOOKUP(Tableau1359111323334353[[#This Row],[Nom Prénom]],'LISTE NOMS ET CLUBS'!A:B,2,0)</f>
        <v>#N/A</v>
      </c>
      <c r="J123" s="8"/>
      <c r="K123" s="4"/>
    </row>
    <row r="124" spans="1:11" x14ac:dyDescent="0.3">
      <c r="A124" s="4">
        <v>25</v>
      </c>
      <c r="C124" s="4" t="e">
        <f>VLOOKUP(Tableau148101222324252[[#This Row],[Nom Prénom]],'LISTE NOMS ET CLUBS'!A:B,2,0)</f>
        <v>#N/A</v>
      </c>
      <c r="G124" s="4">
        <v>25</v>
      </c>
      <c r="H124" s="4"/>
      <c r="I124" s="4" t="e">
        <f>VLOOKUP(Tableau1359111323334353[[#This Row],[Nom Prénom]],'LISTE NOMS ET CLUBS'!A:B,2,0)</f>
        <v>#N/A</v>
      </c>
      <c r="J124" s="8"/>
      <c r="K124" s="4"/>
    </row>
    <row r="128" spans="1:11" ht="15.6" x14ac:dyDescent="0.3">
      <c r="A128" s="10"/>
      <c r="B128" s="10"/>
      <c r="C128" s="10" t="s">
        <v>30</v>
      </c>
      <c r="D128" s="12"/>
      <c r="E128" s="10"/>
      <c r="G128" s="11"/>
      <c r="H128" s="11"/>
      <c r="I128" s="11" t="s">
        <v>31</v>
      </c>
      <c r="J128" s="13"/>
      <c r="K128" s="11"/>
    </row>
    <row r="129" spans="1:11" ht="15" x14ac:dyDescent="0.3">
      <c r="A129" s="2"/>
      <c r="B129" s="2"/>
      <c r="C129" s="2" t="s">
        <v>28</v>
      </c>
      <c r="D129" s="6"/>
      <c r="E129" s="2"/>
      <c r="G129" s="2"/>
      <c r="H129" s="2"/>
      <c r="I129" s="2" t="s">
        <v>28</v>
      </c>
      <c r="J129" s="6"/>
      <c r="K129" s="2"/>
    </row>
    <row r="130" spans="1:11" ht="15" x14ac:dyDescent="0.3">
      <c r="A130" s="3"/>
      <c r="B130" s="3"/>
      <c r="C130" s="3" t="s">
        <v>29</v>
      </c>
      <c r="D130" s="7"/>
      <c r="E130" s="1"/>
      <c r="G130" s="3"/>
      <c r="H130" s="3"/>
      <c r="I130" s="3" t="s">
        <v>29</v>
      </c>
      <c r="J130" s="7"/>
      <c r="K130" s="1"/>
    </row>
    <row r="131" spans="1:11" x14ac:dyDescent="0.3">
      <c r="A131" s="4" t="s">
        <v>3</v>
      </c>
      <c r="B131" s="4" t="s">
        <v>4</v>
      </c>
      <c r="C131" s="4" t="s">
        <v>5</v>
      </c>
      <c r="D131" s="8" t="s">
        <v>6</v>
      </c>
      <c r="E131" s="4" t="s">
        <v>7</v>
      </c>
      <c r="G131" s="4" t="s">
        <v>3</v>
      </c>
      <c r="H131" s="4" t="s">
        <v>4</v>
      </c>
      <c r="I131" s="4" t="s">
        <v>5</v>
      </c>
      <c r="J131" s="8" t="s">
        <v>6</v>
      </c>
      <c r="K131" s="4" t="s">
        <v>7</v>
      </c>
    </row>
    <row r="132" spans="1:11" x14ac:dyDescent="0.3">
      <c r="A132" s="4">
        <v>1</v>
      </c>
      <c r="B132" s="4" t="s">
        <v>423</v>
      </c>
      <c r="C132" s="4" t="s">
        <v>22</v>
      </c>
      <c r="D132" s="8" t="s">
        <v>424</v>
      </c>
      <c r="E132" s="4" t="s">
        <v>46</v>
      </c>
      <c r="G132" s="4">
        <v>1</v>
      </c>
      <c r="H132" s="4"/>
      <c r="I132" s="4"/>
      <c r="J132" s="8"/>
      <c r="K132" s="4"/>
    </row>
    <row r="133" spans="1:11" x14ac:dyDescent="0.3">
      <c r="A133" s="4">
        <v>2</v>
      </c>
      <c r="B133" s="4" t="s">
        <v>425</v>
      </c>
      <c r="C133" s="4" t="s">
        <v>20</v>
      </c>
      <c r="D133" s="8" t="s">
        <v>426</v>
      </c>
      <c r="E133" s="4" t="s">
        <v>47</v>
      </c>
      <c r="G133" s="4">
        <v>2</v>
      </c>
      <c r="H133" s="4"/>
      <c r="I133" s="4"/>
      <c r="J133" s="8"/>
      <c r="K133" s="4"/>
    </row>
    <row r="134" spans="1:11" x14ac:dyDescent="0.3">
      <c r="A134" s="4">
        <v>3</v>
      </c>
      <c r="B134" s="4" t="s">
        <v>427</v>
      </c>
      <c r="C134" s="4" t="s">
        <v>22</v>
      </c>
      <c r="D134" s="8" t="s">
        <v>428</v>
      </c>
      <c r="G134" s="4">
        <v>3</v>
      </c>
      <c r="H134" s="4"/>
      <c r="I134" s="4"/>
      <c r="J134" s="8"/>
      <c r="K134" s="4"/>
    </row>
    <row r="135" spans="1:11" x14ac:dyDescent="0.3">
      <c r="A135" s="4">
        <v>4</v>
      </c>
      <c r="B135" s="4" t="s">
        <v>429</v>
      </c>
      <c r="C135" s="4" t="s">
        <v>23</v>
      </c>
      <c r="D135" s="8" t="s">
        <v>430</v>
      </c>
      <c r="G135" s="4">
        <v>4</v>
      </c>
      <c r="H135" s="4"/>
      <c r="I135" s="4"/>
      <c r="J135" s="8"/>
      <c r="K135" s="4"/>
    </row>
    <row r="136" spans="1:11" x14ac:dyDescent="0.3">
      <c r="A136" s="4">
        <v>5</v>
      </c>
      <c r="G136" s="4">
        <v>5</v>
      </c>
      <c r="H136" s="4"/>
      <c r="I136" s="4"/>
      <c r="J136" s="8"/>
      <c r="K136" s="4"/>
    </row>
    <row r="137" spans="1:11" x14ac:dyDescent="0.3">
      <c r="A137" s="4">
        <v>6</v>
      </c>
      <c r="G137" s="4">
        <v>6</v>
      </c>
      <c r="H137" s="4"/>
      <c r="I137" s="4"/>
      <c r="J137" s="8"/>
      <c r="K137" s="4"/>
    </row>
    <row r="138" spans="1:11" x14ac:dyDescent="0.3">
      <c r="A138" s="4">
        <v>7</v>
      </c>
      <c r="G138" s="4">
        <v>7</v>
      </c>
      <c r="H138" s="4"/>
      <c r="I138" s="4"/>
      <c r="J138" s="8"/>
      <c r="K138" s="4"/>
    </row>
    <row r="139" spans="1:11" x14ac:dyDescent="0.3">
      <c r="A139" s="4">
        <v>8</v>
      </c>
      <c r="G139" s="4">
        <v>8</v>
      </c>
      <c r="H139" s="4"/>
      <c r="I139" s="4"/>
      <c r="J139" s="8"/>
      <c r="K139" s="4"/>
    </row>
    <row r="140" spans="1:11" x14ac:dyDescent="0.3">
      <c r="A140" s="4">
        <v>9</v>
      </c>
      <c r="G140" s="4">
        <v>9</v>
      </c>
      <c r="H140" s="4"/>
      <c r="I140" s="4"/>
      <c r="J140" s="8"/>
      <c r="K140" s="4"/>
    </row>
    <row r="141" spans="1:11" x14ac:dyDescent="0.3">
      <c r="A141" s="4">
        <v>10</v>
      </c>
      <c r="G141" s="4">
        <v>10</v>
      </c>
      <c r="H141" s="4"/>
      <c r="I141" s="4"/>
      <c r="J141" s="8"/>
      <c r="K141" s="4"/>
    </row>
    <row r="142" spans="1:11" x14ac:dyDescent="0.3">
      <c r="A142" s="4">
        <v>11</v>
      </c>
      <c r="G142" s="4">
        <v>11</v>
      </c>
      <c r="H142" s="4"/>
      <c r="I142" s="4"/>
      <c r="J142" s="8"/>
      <c r="K142" s="4"/>
    </row>
    <row r="143" spans="1:11" x14ac:dyDescent="0.3">
      <c r="A143" s="4">
        <v>12</v>
      </c>
      <c r="G143" s="4">
        <v>12</v>
      </c>
      <c r="H143" s="4"/>
      <c r="I143" s="4"/>
      <c r="J143" s="8"/>
      <c r="K143" s="4"/>
    </row>
    <row r="144" spans="1:11" x14ac:dyDescent="0.3">
      <c r="A144" s="4">
        <v>13</v>
      </c>
      <c r="C144" s="4" t="e">
        <f>VLOOKUP(Tableau14810121424344454[[#This Row],[Nom Prénom]],'LISTE NOMS ET CLUBS'!A:B,2,0)</f>
        <v>#N/A</v>
      </c>
      <c r="G144" s="4">
        <v>13</v>
      </c>
      <c r="H144" s="4"/>
      <c r="I144" s="4"/>
      <c r="J144" s="8"/>
      <c r="K144" s="4"/>
    </row>
    <row r="145" spans="1:11" x14ac:dyDescent="0.3">
      <c r="A145" s="4">
        <v>14</v>
      </c>
      <c r="C145" s="4" t="e">
        <f>VLOOKUP(Tableau14810121424344454[[#This Row],[Nom Prénom]],'LISTE NOMS ET CLUBS'!A:B,2,0)</f>
        <v>#N/A</v>
      </c>
      <c r="G145" s="4">
        <v>14</v>
      </c>
      <c r="H145" s="4"/>
      <c r="I145" s="4" t="e">
        <f>VLOOKUP(Tableau135911131525354555[[#This Row],[Nom Prénom]],'LISTE NOMS ET CLUBS'!A:B,2,0)</f>
        <v>#N/A</v>
      </c>
      <c r="J145" s="8"/>
      <c r="K145" s="4"/>
    </row>
    <row r="146" spans="1:11" x14ac:dyDescent="0.3">
      <c r="A146" s="4">
        <v>15</v>
      </c>
      <c r="C146" s="4" t="e">
        <f>VLOOKUP(Tableau14810121424344454[[#This Row],[Nom Prénom]],'LISTE NOMS ET CLUBS'!A:B,2,0)</f>
        <v>#N/A</v>
      </c>
      <c r="G146" s="4">
        <v>15</v>
      </c>
      <c r="H146" s="4"/>
      <c r="I146" s="4" t="e">
        <f>VLOOKUP(Tableau135911131525354555[[#This Row],[Nom Prénom]],'LISTE NOMS ET CLUBS'!A:B,2,0)</f>
        <v>#N/A</v>
      </c>
      <c r="J146" s="8"/>
      <c r="K146" s="4"/>
    </row>
    <row r="147" spans="1:11" x14ac:dyDescent="0.3">
      <c r="A147" s="4">
        <v>16</v>
      </c>
      <c r="C147" s="4" t="e">
        <f>VLOOKUP(Tableau14810121424344454[[#This Row],[Nom Prénom]],'LISTE NOMS ET CLUBS'!A:B,2,0)</f>
        <v>#N/A</v>
      </c>
      <c r="G147" s="4">
        <v>16</v>
      </c>
      <c r="H147" s="4"/>
      <c r="I147" s="4" t="e">
        <f>VLOOKUP(Tableau135911131525354555[[#This Row],[Nom Prénom]],'LISTE NOMS ET CLUBS'!A:B,2,0)</f>
        <v>#N/A</v>
      </c>
      <c r="J147" s="8"/>
      <c r="K147" s="4"/>
    </row>
    <row r="148" spans="1:11" x14ac:dyDescent="0.3">
      <c r="A148" s="4">
        <v>17</v>
      </c>
      <c r="C148" s="4" t="e">
        <f>VLOOKUP(Tableau14810121424344454[[#This Row],[Nom Prénom]],'LISTE NOMS ET CLUBS'!A:B,2,0)</f>
        <v>#N/A</v>
      </c>
      <c r="G148" s="4">
        <v>17</v>
      </c>
      <c r="H148" s="4"/>
      <c r="I148" s="4" t="e">
        <f>VLOOKUP(Tableau135911131525354555[[#This Row],[Nom Prénom]],'LISTE NOMS ET CLUBS'!A:B,2,0)</f>
        <v>#N/A</v>
      </c>
      <c r="J148" s="8"/>
      <c r="K148" s="4"/>
    </row>
    <row r="149" spans="1:11" x14ac:dyDescent="0.3">
      <c r="A149" s="4">
        <v>18</v>
      </c>
      <c r="C149" s="4" t="e">
        <f>VLOOKUP(Tableau14810121424344454[[#This Row],[Nom Prénom]],'LISTE NOMS ET CLUBS'!A:B,2,0)</f>
        <v>#N/A</v>
      </c>
      <c r="G149" s="4">
        <v>18</v>
      </c>
      <c r="H149" s="4"/>
      <c r="I149" s="4" t="e">
        <f>VLOOKUP(Tableau135911131525354555[[#This Row],[Nom Prénom]],'LISTE NOMS ET CLUBS'!A:B,2,0)</f>
        <v>#N/A</v>
      </c>
      <c r="J149" s="8"/>
      <c r="K149" s="4"/>
    </row>
    <row r="150" spans="1:11" x14ac:dyDescent="0.3">
      <c r="A150" s="4">
        <v>19</v>
      </c>
      <c r="C150" s="4" t="e">
        <f>VLOOKUP(Tableau14810121424344454[[#This Row],[Nom Prénom]],'LISTE NOMS ET CLUBS'!A:B,2,0)</f>
        <v>#N/A</v>
      </c>
      <c r="G150" s="4">
        <v>19</v>
      </c>
      <c r="H150" s="4"/>
      <c r="I150" s="4" t="e">
        <f>VLOOKUP(Tableau135911131525354555[[#This Row],[Nom Prénom]],'LISTE NOMS ET CLUBS'!A:B,2,0)</f>
        <v>#N/A</v>
      </c>
      <c r="J150" s="8"/>
      <c r="K150" s="4"/>
    </row>
    <row r="151" spans="1:11" x14ac:dyDescent="0.3">
      <c r="A151" s="4">
        <v>20</v>
      </c>
      <c r="C151" s="4" t="e">
        <f>VLOOKUP(Tableau14810121424344454[[#This Row],[Nom Prénom]],'LISTE NOMS ET CLUBS'!A:B,2,0)</f>
        <v>#N/A</v>
      </c>
      <c r="G151" s="4">
        <v>20</v>
      </c>
      <c r="H151" s="4"/>
      <c r="I151" s="4" t="e">
        <f>VLOOKUP(Tableau135911131525354555[[#This Row],[Nom Prénom]],'LISTE NOMS ET CLUBS'!A:B,2,0)</f>
        <v>#N/A</v>
      </c>
      <c r="J151" s="8"/>
      <c r="K151" s="4"/>
    </row>
    <row r="152" spans="1:11" x14ac:dyDescent="0.3">
      <c r="A152" s="4">
        <v>21</v>
      </c>
      <c r="C152" s="4" t="e">
        <f>VLOOKUP(Tableau14810121424344454[[#This Row],[Nom Prénom]],'LISTE NOMS ET CLUBS'!A:B,2,0)</f>
        <v>#N/A</v>
      </c>
      <c r="G152" s="4">
        <v>21</v>
      </c>
      <c r="H152" s="4"/>
      <c r="I152" s="4" t="e">
        <f>VLOOKUP(Tableau135911131525354555[[#This Row],[Nom Prénom]],'LISTE NOMS ET CLUBS'!A:B,2,0)</f>
        <v>#N/A</v>
      </c>
      <c r="J152" s="8"/>
      <c r="K152" s="4"/>
    </row>
    <row r="153" spans="1:11" x14ac:dyDescent="0.3">
      <c r="A153" s="4">
        <v>22</v>
      </c>
      <c r="C153" s="4" t="e">
        <f>VLOOKUP(Tableau14810121424344454[[#This Row],[Nom Prénom]],'LISTE NOMS ET CLUBS'!A:B,2,0)</f>
        <v>#N/A</v>
      </c>
      <c r="G153" s="4">
        <v>22</v>
      </c>
      <c r="H153" s="4"/>
      <c r="I153" s="4" t="e">
        <f>VLOOKUP(Tableau135911131525354555[[#This Row],[Nom Prénom]],'LISTE NOMS ET CLUBS'!A:B,2,0)</f>
        <v>#N/A</v>
      </c>
      <c r="J153" s="8"/>
      <c r="K153" s="4"/>
    </row>
    <row r="154" spans="1:11" x14ac:dyDescent="0.3">
      <c r="A154" s="4">
        <v>23</v>
      </c>
      <c r="C154" s="4" t="e">
        <f>VLOOKUP(Tableau14810121424344454[[#This Row],[Nom Prénom]],'LISTE NOMS ET CLUBS'!A:B,2,0)</f>
        <v>#N/A</v>
      </c>
      <c r="G154" s="4">
        <v>23</v>
      </c>
      <c r="H154" s="4"/>
      <c r="I154" s="4" t="e">
        <f>VLOOKUP(Tableau135911131525354555[[#This Row],[Nom Prénom]],'LISTE NOMS ET CLUBS'!A:B,2,0)</f>
        <v>#N/A</v>
      </c>
      <c r="J154" s="8"/>
      <c r="K154" s="4"/>
    </row>
    <row r="155" spans="1:11" x14ac:dyDescent="0.3">
      <c r="A155" s="4">
        <v>24</v>
      </c>
      <c r="C155" s="4" t="e">
        <f>VLOOKUP(Tableau14810121424344454[[#This Row],[Nom Prénom]],'LISTE NOMS ET CLUBS'!A:B,2,0)</f>
        <v>#N/A</v>
      </c>
      <c r="G155" s="4">
        <v>24</v>
      </c>
      <c r="H155" s="4"/>
      <c r="I155" s="4" t="e">
        <f>VLOOKUP(Tableau135911131525354555[[#This Row],[Nom Prénom]],'LISTE NOMS ET CLUBS'!A:B,2,0)</f>
        <v>#N/A</v>
      </c>
      <c r="J155" s="8"/>
      <c r="K155" s="4"/>
    </row>
    <row r="156" spans="1:11" x14ac:dyDescent="0.3">
      <c r="A156" s="4">
        <v>25</v>
      </c>
      <c r="C156" s="4" t="e">
        <f>VLOOKUP(Tableau14810121424344454[[#This Row],[Nom Prénom]],'LISTE NOMS ET CLUBS'!A:B,2,0)</f>
        <v>#N/A</v>
      </c>
      <c r="G156" s="4">
        <v>25</v>
      </c>
      <c r="H156" s="4"/>
      <c r="I156" s="4" t="e">
        <f>VLOOKUP(Tableau135911131525354555[[#This Row],[Nom Prénom]],'LISTE NOMS ET CLUBS'!A:B,2,0)</f>
        <v>#N/A</v>
      </c>
      <c r="J156" s="8"/>
      <c r="K156" s="4"/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DCF567-F737-41C3-BF94-ADCC5FE1227A}">
          <x14:formula1>
            <xm:f>'LISTE NOMS ET CLUBS'!$A:$A</xm:f>
          </x14:formula1>
          <xm:sqref>B145:B1048576 B1:B131 H1:H131 H147:H1048576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CCF7-F480-45BA-8817-AE5BDAE6F8BF}">
  <dimension ref="A1:I91"/>
  <sheetViews>
    <sheetView topLeftCell="A29" workbookViewId="0">
      <selection activeCell="A44" sqref="A44"/>
    </sheetView>
  </sheetViews>
  <sheetFormatPr baseColWidth="10" defaultRowHeight="14.4" x14ac:dyDescent="0.3"/>
  <cols>
    <col min="1" max="1" width="40.109375" customWidth="1"/>
    <col min="2" max="2" width="21.109375" customWidth="1"/>
  </cols>
  <sheetData>
    <row r="1" spans="1:9" x14ac:dyDescent="0.3">
      <c r="A1" s="5" t="s">
        <v>4</v>
      </c>
      <c r="B1" s="5" t="s">
        <v>5</v>
      </c>
      <c r="C1" s="5" t="s">
        <v>36</v>
      </c>
    </row>
    <row r="2" spans="1:9" x14ac:dyDescent="0.3">
      <c r="A2" t="s">
        <v>66</v>
      </c>
      <c r="B2" t="s">
        <v>23</v>
      </c>
      <c r="C2" t="s">
        <v>67</v>
      </c>
      <c r="I2" t="s">
        <v>23</v>
      </c>
    </row>
    <row r="3" spans="1:9" x14ac:dyDescent="0.3">
      <c r="A3" t="s">
        <v>108</v>
      </c>
      <c r="B3" t="s">
        <v>21</v>
      </c>
      <c r="C3" t="s">
        <v>70</v>
      </c>
      <c r="I3" t="s">
        <v>22</v>
      </c>
    </row>
    <row r="4" spans="1:9" x14ac:dyDescent="0.3">
      <c r="A4" t="s">
        <v>93</v>
      </c>
      <c r="B4" t="s">
        <v>23</v>
      </c>
      <c r="C4" t="s">
        <v>88</v>
      </c>
      <c r="I4" t="s">
        <v>21</v>
      </c>
    </row>
    <row r="5" spans="1:9" x14ac:dyDescent="0.3">
      <c r="A5" t="s">
        <v>92</v>
      </c>
      <c r="B5" t="s">
        <v>23</v>
      </c>
      <c r="C5" t="s">
        <v>88</v>
      </c>
    </row>
    <row r="6" spans="1:9" x14ac:dyDescent="0.3">
      <c r="A6" t="s">
        <v>89</v>
      </c>
      <c r="B6" t="s">
        <v>23</v>
      </c>
      <c r="C6" t="s">
        <v>88</v>
      </c>
    </row>
    <row r="7" spans="1:9" x14ac:dyDescent="0.3">
      <c r="A7" t="s">
        <v>62</v>
      </c>
      <c r="B7" t="s">
        <v>20</v>
      </c>
      <c r="C7" t="s">
        <v>40</v>
      </c>
    </row>
    <row r="8" spans="1:9" x14ac:dyDescent="0.3">
      <c r="A8" t="s">
        <v>113</v>
      </c>
      <c r="B8" t="s">
        <v>21</v>
      </c>
      <c r="C8" t="s">
        <v>88</v>
      </c>
    </row>
    <row r="9" spans="1:9" x14ac:dyDescent="0.3">
      <c r="A9" t="s">
        <v>100</v>
      </c>
      <c r="B9" t="s">
        <v>21</v>
      </c>
      <c r="C9" t="s">
        <v>76</v>
      </c>
    </row>
    <row r="10" spans="1:9" x14ac:dyDescent="0.3">
      <c r="A10" t="s">
        <v>97</v>
      </c>
      <c r="B10" t="s">
        <v>21</v>
      </c>
      <c r="C10" t="s">
        <v>84</v>
      </c>
    </row>
    <row r="11" spans="1:9" x14ac:dyDescent="0.3">
      <c r="A11" t="s">
        <v>114</v>
      </c>
      <c r="B11" t="s">
        <v>21</v>
      </c>
      <c r="C11" t="s">
        <v>74</v>
      </c>
    </row>
    <row r="12" spans="1:9" x14ac:dyDescent="0.3">
      <c r="A12" t="s">
        <v>64</v>
      </c>
      <c r="B12" t="s">
        <v>23</v>
      </c>
      <c r="C12" t="s">
        <v>65</v>
      </c>
    </row>
    <row r="13" spans="1:9" x14ac:dyDescent="0.3">
      <c r="A13" t="s">
        <v>71</v>
      </c>
      <c r="B13" t="s">
        <v>23</v>
      </c>
      <c r="C13" t="s">
        <v>72</v>
      </c>
    </row>
    <row r="14" spans="1:9" x14ac:dyDescent="0.3">
      <c r="A14" t="s">
        <v>126</v>
      </c>
      <c r="B14" t="s">
        <v>22</v>
      </c>
      <c r="C14" t="s">
        <v>70</v>
      </c>
    </row>
    <row r="15" spans="1:9" x14ac:dyDescent="0.3">
      <c r="A15" t="s">
        <v>131</v>
      </c>
      <c r="B15" t="s">
        <v>22</v>
      </c>
      <c r="C15" t="s">
        <v>72</v>
      </c>
    </row>
    <row r="16" spans="1:9" x14ac:dyDescent="0.3">
      <c r="A16" t="s">
        <v>127</v>
      </c>
      <c r="B16" t="s">
        <v>22</v>
      </c>
      <c r="C16" t="s">
        <v>65</v>
      </c>
    </row>
    <row r="17" spans="1:3" x14ac:dyDescent="0.3">
      <c r="A17" t="s">
        <v>135</v>
      </c>
      <c r="B17" t="s">
        <v>22</v>
      </c>
      <c r="C17" t="s">
        <v>76</v>
      </c>
    </row>
    <row r="18" spans="1:3" x14ac:dyDescent="0.3">
      <c r="A18" t="s">
        <v>121</v>
      </c>
      <c r="B18" t="s">
        <v>22</v>
      </c>
      <c r="C18" t="s">
        <v>72</v>
      </c>
    </row>
    <row r="19" spans="1:3" x14ac:dyDescent="0.3">
      <c r="A19" t="s">
        <v>137</v>
      </c>
      <c r="B19" t="s">
        <v>22</v>
      </c>
      <c r="C19" t="s">
        <v>70</v>
      </c>
    </row>
    <row r="20" spans="1:3" x14ac:dyDescent="0.3">
      <c r="A20" t="s">
        <v>139</v>
      </c>
      <c r="B20" t="s">
        <v>22</v>
      </c>
      <c r="C20" t="s">
        <v>107</v>
      </c>
    </row>
    <row r="21" spans="1:3" x14ac:dyDescent="0.3">
      <c r="A21" t="s">
        <v>112</v>
      </c>
      <c r="B21" t="s">
        <v>21</v>
      </c>
      <c r="C21" t="s">
        <v>88</v>
      </c>
    </row>
    <row r="22" spans="1:3" x14ac:dyDescent="0.3">
      <c r="A22" t="s">
        <v>116</v>
      </c>
      <c r="B22" t="s">
        <v>21</v>
      </c>
      <c r="C22" t="s">
        <v>76</v>
      </c>
    </row>
    <row r="23" spans="1:3" x14ac:dyDescent="0.3">
      <c r="A23" t="s">
        <v>85</v>
      </c>
      <c r="B23" t="s">
        <v>23</v>
      </c>
      <c r="C23" t="s">
        <v>84</v>
      </c>
    </row>
    <row r="24" spans="1:3" x14ac:dyDescent="0.3">
      <c r="A24" t="s">
        <v>94</v>
      </c>
      <c r="B24" t="s">
        <v>23</v>
      </c>
      <c r="C24" t="s">
        <v>79</v>
      </c>
    </row>
    <row r="25" spans="1:3" x14ac:dyDescent="0.3">
      <c r="A25" t="s">
        <v>49</v>
      </c>
      <c r="B25" t="s">
        <v>20</v>
      </c>
      <c r="C25" t="s">
        <v>41</v>
      </c>
    </row>
    <row r="26" spans="1:3" x14ac:dyDescent="0.3">
      <c r="A26" t="s">
        <v>50</v>
      </c>
      <c r="B26" t="s">
        <v>20</v>
      </c>
      <c r="C26" t="s">
        <v>40</v>
      </c>
    </row>
    <row r="27" spans="1:3" x14ac:dyDescent="0.3">
      <c r="A27" t="s">
        <v>403</v>
      </c>
      <c r="B27" t="s">
        <v>20</v>
      </c>
      <c r="C27" t="s">
        <v>65</v>
      </c>
    </row>
    <row r="28" spans="1:3" x14ac:dyDescent="0.3">
      <c r="A28" t="s">
        <v>119</v>
      </c>
      <c r="B28" t="s">
        <v>21</v>
      </c>
      <c r="C28" t="s">
        <v>81</v>
      </c>
    </row>
    <row r="29" spans="1:3" x14ac:dyDescent="0.3">
      <c r="A29" t="s">
        <v>69</v>
      </c>
      <c r="B29" t="s">
        <v>23</v>
      </c>
      <c r="C29" t="s">
        <v>70</v>
      </c>
    </row>
    <row r="30" spans="1:3" x14ac:dyDescent="0.3">
      <c r="A30" t="s">
        <v>83</v>
      </c>
      <c r="B30" t="s">
        <v>23</v>
      </c>
      <c r="C30" t="s">
        <v>84</v>
      </c>
    </row>
    <row r="31" spans="1:3" x14ac:dyDescent="0.3">
      <c r="A31" t="s">
        <v>101</v>
      </c>
      <c r="B31" t="s">
        <v>21</v>
      </c>
      <c r="C31" t="s">
        <v>76</v>
      </c>
    </row>
    <row r="32" spans="1:3" x14ac:dyDescent="0.3">
      <c r="A32" t="s">
        <v>125</v>
      </c>
      <c r="B32" t="s">
        <v>22</v>
      </c>
      <c r="C32" t="s">
        <v>70</v>
      </c>
    </row>
    <row r="33" spans="1:3" x14ac:dyDescent="0.3">
      <c r="A33" t="s">
        <v>124</v>
      </c>
      <c r="B33" t="s">
        <v>22</v>
      </c>
      <c r="C33" t="s">
        <v>88</v>
      </c>
    </row>
    <row r="34" spans="1:3" x14ac:dyDescent="0.3">
      <c r="A34" t="s">
        <v>103</v>
      </c>
      <c r="B34" t="s">
        <v>21</v>
      </c>
      <c r="C34" t="s">
        <v>72</v>
      </c>
    </row>
    <row r="35" spans="1:3" x14ac:dyDescent="0.3">
      <c r="A35" t="s">
        <v>109</v>
      </c>
      <c r="B35" t="s">
        <v>21</v>
      </c>
      <c r="C35" t="s">
        <v>70</v>
      </c>
    </row>
    <row r="36" spans="1:3" x14ac:dyDescent="0.3">
      <c r="A36" t="s">
        <v>106</v>
      </c>
      <c r="B36" t="s">
        <v>21</v>
      </c>
      <c r="C36" t="s">
        <v>107</v>
      </c>
    </row>
    <row r="37" spans="1:3" x14ac:dyDescent="0.3">
      <c r="A37" t="s">
        <v>105</v>
      </c>
      <c r="B37" t="s">
        <v>21</v>
      </c>
      <c r="C37" t="s">
        <v>72</v>
      </c>
    </row>
    <row r="38" spans="1:3" x14ac:dyDescent="0.3">
      <c r="A38" t="s">
        <v>138</v>
      </c>
      <c r="B38" t="s">
        <v>22</v>
      </c>
      <c r="C38" t="s">
        <v>65</v>
      </c>
    </row>
    <row r="39" spans="1:3" x14ac:dyDescent="0.3">
      <c r="A39" t="s">
        <v>98</v>
      </c>
      <c r="B39" t="s">
        <v>21</v>
      </c>
      <c r="C39" t="s">
        <v>81</v>
      </c>
    </row>
    <row r="40" spans="1:3" x14ac:dyDescent="0.3">
      <c r="A40" t="s">
        <v>176</v>
      </c>
      <c r="B40" t="s">
        <v>21</v>
      </c>
      <c r="C40" t="s">
        <v>76</v>
      </c>
    </row>
    <row r="41" spans="1:3" x14ac:dyDescent="0.3">
      <c r="A41" t="s">
        <v>181</v>
      </c>
      <c r="B41" t="s">
        <v>23</v>
      </c>
      <c r="C41" t="s">
        <v>76</v>
      </c>
    </row>
    <row r="42" spans="1:3" x14ac:dyDescent="0.3">
      <c r="A42" t="s">
        <v>73</v>
      </c>
      <c r="B42" t="s">
        <v>23</v>
      </c>
      <c r="C42" t="s">
        <v>76</v>
      </c>
    </row>
    <row r="43" spans="1:3" x14ac:dyDescent="0.3">
      <c r="A43" t="s">
        <v>75</v>
      </c>
      <c r="B43" t="s">
        <v>23</v>
      </c>
      <c r="C43" t="s">
        <v>76</v>
      </c>
    </row>
    <row r="44" spans="1:3" x14ac:dyDescent="0.3">
      <c r="A44" t="s">
        <v>78</v>
      </c>
      <c r="B44" t="s">
        <v>23</v>
      </c>
      <c r="C44" t="s">
        <v>74</v>
      </c>
    </row>
    <row r="45" spans="1:3" x14ac:dyDescent="0.3">
      <c r="A45" t="s">
        <v>91</v>
      </c>
      <c r="B45" t="s">
        <v>23</v>
      </c>
      <c r="C45" t="s">
        <v>88</v>
      </c>
    </row>
    <row r="46" spans="1:3" x14ac:dyDescent="0.3">
      <c r="A46" t="s">
        <v>115</v>
      </c>
      <c r="B46" t="s">
        <v>21</v>
      </c>
      <c r="C46" t="s">
        <v>76</v>
      </c>
    </row>
    <row r="47" spans="1:3" x14ac:dyDescent="0.3">
      <c r="A47" t="s">
        <v>411</v>
      </c>
      <c r="B47" t="s">
        <v>22</v>
      </c>
      <c r="C47" t="s">
        <v>107</v>
      </c>
    </row>
    <row r="48" spans="1:3" x14ac:dyDescent="0.3">
      <c r="A48" t="s">
        <v>150</v>
      </c>
      <c r="B48" t="s">
        <v>21</v>
      </c>
      <c r="C48" t="s">
        <v>74</v>
      </c>
    </row>
    <row r="49" spans="1:3" x14ac:dyDescent="0.3">
      <c r="A49" t="s">
        <v>90</v>
      </c>
      <c r="B49" t="s">
        <v>23</v>
      </c>
      <c r="C49" t="s">
        <v>88</v>
      </c>
    </row>
    <row r="50" spans="1:3" x14ac:dyDescent="0.3">
      <c r="A50" s="17" t="s">
        <v>51</v>
      </c>
      <c r="B50" t="s">
        <v>20</v>
      </c>
      <c r="C50" t="s">
        <v>43</v>
      </c>
    </row>
    <row r="51" spans="1:3" x14ac:dyDescent="0.3">
      <c r="A51" t="s">
        <v>52</v>
      </c>
      <c r="B51" t="s">
        <v>20</v>
      </c>
      <c r="C51" t="s">
        <v>40</v>
      </c>
    </row>
    <row r="52" spans="1:3" x14ac:dyDescent="0.3">
      <c r="A52" t="s">
        <v>77</v>
      </c>
      <c r="B52" t="s">
        <v>23</v>
      </c>
      <c r="C52" t="s">
        <v>65</v>
      </c>
    </row>
    <row r="53" spans="1:3" x14ac:dyDescent="0.3">
      <c r="A53" t="s">
        <v>68</v>
      </c>
      <c r="B53" t="s">
        <v>23</v>
      </c>
      <c r="C53" t="s">
        <v>67</v>
      </c>
    </row>
    <row r="54" spans="1:3" x14ac:dyDescent="0.3">
      <c r="A54" t="s">
        <v>53</v>
      </c>
      <c r="B54" t="s">
        <v>20</v>
      </c>
      <c r="C54" t="s">
        <v>38</v>
      </c>
    </row>
    <row r="55" spans="1:3" x14ac:dyDescent="0.3">
      <c r="A55" t="s">
        <v>136</v>
      </c>
      <c r="B55" t="s">
        <v>22</v>
      </c>
      <c r="C55" t="s">
        <v>70</v>
      </c>
    </row>
    <row r="56" spans="1:3" x14ac:dyDescent="0.3">
      <c r="A56" t="s">
        <v>102</v>
      </c>
      <c r="B56" t="s">
        <v>21</v>
      </c>
      <c r="C56" t="s">
        <v>88</v>
      </c>
    </row>
    <row r="57" spans="1:3" x14ac:dyDescent="0.3">
      <c r="A57" t="s">
        <v>35</v>
      </c>
      <c r="B57" t="s">
        <v>20</v>
      </c>
      <c r="C57" t="s">
        <v>42</v>
      </c>
    </row>
    <row r="58" spans="1:3" x14ac:dyDescent="0.3">
      <c r="A58" t="s">
        <v>96</v>
      </c>
      <c r="B58" t="s">
        <v>21</v>
      </c>
      <c r="C58" t="s">
        <v>84</v>
      </c>
    </row>
    <row r="59" spans="1:3" x14ac:dyDescent="0.3">
      <c r="A59" t="s">
        <v>133</v>
      </c>
      <c r="B59" t="s">
        <v>22</v>
      </c>
      <c r="C59" t="s">
        <v>107</v>
      </c>
    </row>
    <row r="60" spans="1:3" x14ac:dyDescent="0.3">
      <c r="A60" t="s">
        <v>111</v>
      </c>
      <c r="B60" t="s">
        <v>21</v>
      </c>
      <c r="C60" t="s">
        <v>88</v>
      </c>
    </row>
    <row r="61" spans="1:3" x14ac:dyDescent="0.3">
      <c r="A61" t="s">
        <v>129</v>
      </c>
      <c r="B61" t="s">
        <v>22</v>
      </c>
      <c r="C61" t="s">
        <v>79</v>
      </c>
    </row>
    <row r="62" spans="1:3" x14ac:dyDescent="0.3">
      <c r="A62" t="s">
        <v>123</v>
      </c>
      <c r="B62" t="s">
        <v>22</v>
      </c>
      <c r="C62" t="s">
        <v>88</v>
      </c>
    </row>
    <row r="63" spans="1:3" x14ac:dyDescent="0.3">
      <c r="A63" t="s">
        <v>17</v>
      </c>
      <c r="B63" t="s">
        <v>20</v>
      </c>
      <c r="C63" t="s">
        <v>43</v>
      </c>
    </row>
    <row r="64" spans="1:3" x14ac:dyDescent="0.3">
      <c r="A64" t="s">
        <v>18</v>
      </c>
      <c r="B64" t="s">
        <v>20</v>
      </c>
      <c r="C64" t="s">
        <v>41</v>
      </c>
    </row>
    <row r="65" spans="1:3" x14ac:dyDescent="0.3">
      <c r="A65" t="s">
        <v>16</v>
      </c>
      <c r="B65" t="s">
        <v>20</v>
      </c>
      <c r="C65" t="s">
        <v>41</v>
      </c>
    </row>
    <row r="66" spans="1:3" x14ac:dyDescent="0.3">
      <c r="A66" t="s">
        <v>19</v>
      </c>
      <c r="B66" t="s">
        <v>20</v>
      </c>
      <c r="C66" t="s">
        <v>39</v>
      </c>
    </row>
    <row r="67" spans="1:3" x14ac:dyDescent="0.3">
      <c r="A67" t="s">
        <v>54</v>
      </c>
      <c r="B67" t="s">
        <v>20</v>
      </c>
      <c r="C67" t="s">
        <v>41</v>
      </c>
    </row>
    <row r="68" spans="1:3" x14ac:dyDescent="0.3">
      <c r="A68" t="s">
        <v>120</v>
      </c>
      <c r="B68" t="s">
        <v>21</v>
      </c>
      <c r="C68" t="s">
        <v>81</v>
      </c>
    </row>
    <row r="69" spans="1:3" x14ac:dyDescent="0.3">
      <c r="A69" t="s">
        <v>82</v>
      </c>
      <c r="B69" t="s">
        <v>23</v>
      </c>
      <c r="C69" t="s">
        <v>81</v>
      </c>
    </row>
    <row r="70" spans="1:3" x14ac:dyDescent="0.3">
      <c r="A70" t="s">
        <v>80</v>
      </c>
      <c r="B70" t="s">
        <v>23</v>
      </c>
      <c r="C70" t="s">
        <v>81</v>
      </c>
    </row>
    <row r="71" spans="1:3" x14ac:dyDescent="0.3">
      <c r="A71" t="s">
        <v>128</v>
      </c>
      <c r="B71" t="s">
        <v>22</v>
      </c>
      <c r="C71" t="s">
        <v>74</v>
      </c>
    </row>
    <row r="72" spans="1:3" x14ac:dyDescent="0.3">
      <c r="A72" t="s">
        <v>130</v>
      </c>
      <c r="B72" t="s">
        <v>22</v>
      </c>
      <c r="C72" t="s">
        <v>76</v>
      </c>
    </row>
    <row r="73" spans="1:3" x14ac:dyDescent="0.3">
      <c r="A73" t="s">
        <v>122</v>
      </c>
      <c r="B73" t="s">
        <v>22</v>
      </c>
      <c r="C73" t="s">
        <v>67</v>
      </c>
    </row>
    <row r="74" spans="1:3" x14ac:dyDescent="0.3">
      <c r="A74" t="s">
        <v>63</v>
      </c>
      <c r="B74" t="s">
        <v>20</v>
      </c>
      <c r="C74" t="s">
        <v>43</v>
      </c>
    </row>
    <row r="75" spans="1:3" x14ac:dyDescent="0.3">
      <c r="A75" t="s">
        <v>132</v>
      </c>
      <c r="B75" t="s">
        <v>22</v>
      </c>
      <c r="C75" t="s">
        <v>107</v>
      </c>
    </row>
    <row r="76" spans="1:3" x14ac:dyDescent="0.3">
      <c r="A76" t="s">
        <v>99</v>
      </c>
      <c r="B76" t="s">
        <v>21</v>
      </c>
      <c r="C76" t="s">
        <v>81</v>
      </c>
    </row>
    <row r="77" spans="1:3" x14ac:dyDescent="0.3">
      <c r="A77" t="s">
        <v>104</v>
      </c>
      <c r="B77" t="s">
        <v>21</v>
      </c>
      <c r="C77" t="s">
        <v>72</v>
      </c>
    </row>
    <row r="78" spans="1:3" x14ac:dyDescent="0.3">
      <c r="A78" t="s">
        <v>134</v>
      </c>
      <c r="B78" t="s">
        <v>22</v>
      </c>
      <c r="C78" t="s">
        <v>72</v>
      </c>
    </row>
    <row r="79" spans="1:3" x14ac:dyDescent="0.3">
      <c r="A79" t="s">
        <v>110</v>
      </c>
      <c r="B79" t="s">
        <v>21</v>
      </c>
      <c r="C79" t="s">
        <v>70</v>
      </c>
    </row>
    <row r="80" spans="1:3" x14ac:dyDescent="0.3">
      <c r="A80" t="s">
        <v>55</v>
      </c>
      <c r="B80" t="s">
        <v>20</v>
      </c>
      <c r="C80" t="s">
        <v>40</v>
      </c>
    </row>
    <row r="81" spans="1:3" x14ac:dyDescent="0.3">
      <c r="A81" t="s">
        <v>56</v>
      </c>
      <c r="B81" t="s">
        <v>20</v>
      </c>
      <c r="C81" t="s">
        <v>38</v>
      </c>
    </row>
    <row r="82" spans="1:3" x14ac:dyDescent="0.3">
      <c r="A82" t="s">
        <v>57</v>
      </c>
      <c r="B82" t="s">
        <v>20</v>
      </c>
      <c r="C82" t="s">
        <v>40</v>
      </c>
    </row>
    <row r="83" spans="1:3" x14ac:dyDescent="0.3">
      <c r="A83" t="s">
        <v>58</v>
      </c>
      <c r="B83" t="s">
        <v>20</v>
      </c>
      <c r="C83" t="s">
        <v>37</v>
      </c>
    </row>
    <row r="84" spans="1:3" x14ac:dyDescent="0.3">
      <c r="A84" t="s">
        <v>95</v>
      </c>
      <c r="B84" t="s">
        <v>23</v>
      </c>
      <c r="C84" t="s">
        <v>79</v>
      </c>
    </row>
    <row r="85" spans="1:3" x14ac:dyDescent="0.3">
      <c r="A85" t="s">
        <v>117</v>
      </c>
      <c r="B85" t="s">
        <v>21</v>
      </c>
      <c r="C85" t="s">
        <v>74</v>
      </c>
    </row>
    <row r="86" spans="1:3" x14ac:dyDescent="0.3">
      <c r="A86" t="s">
        <v>87</v>
      </c>
      <c r="B86" t="s">
        <v>23</v>
      </c>
      <c r="C86" t="s">
        <v>88</v>
      </c>
    </row>
    <row r="87" spans="1:3" x14ac:dyDescent="0.3">
      <c r="A87" t="s">
        <v>59</v>
      </c>
      <c r="B87" t="s">
        <v>20</v>
      </c>
      <c r="C87" t="s">
        <v>40</v>
      </c>
    </row>
    <row r="88" spans="1:3" x14ac:dyDescent="0.3">
      <c r="A88" t="s">
        <v>118</v>
      </c>
      <c r="B88" t="s">
        <v>21</v>
      </c>
      <c r="C88" t="s">
        <v>81</v>
      </c>
    </row>
    <row r="89" spans="1:3" x14ac:dyDescent="0.3">
      <c r="A89" t="s">
        <v>61</v>
      </c>
      <c r="B89" t="s">
        <v>20</v>
      </c>
      <c r="C89" t="s">
        <v>38</v>
      </c>
    </row>
    <row r="90" spans="1:3" x14ac:dyDescent="0.3">
      <c r="A90" t="s">
        <v>60</v>
      </c>
      <c r="B90" t="s">
        <v>20</v>
      </c>
      <c r="C90" t="s">
        <v>40</v>
      </c>
    </row>
    <row r="91" spans="1:3" x14ac:dyDescent="0.3">
      <c r="A91" t="s">
        <v>86</v>
      </c>
      <c r="B91" t="s">
        <v>23</v>
      </c>
      <c r="C91" t="s">
        <v>72</v>
      </c>
    </row>
  </sheetData>
  <autoFilter ref="A1:G89" xr:uid="{0110CCF7-F480-45BA-8817-AE5BDAE6F8BF}">
    <sortState xmlns:xlrd2="http://schemas.microsoft.com/office/spreadsheetml/2017/richdata2" ref="A2:G91">
      <sortCondition ref="A1:A8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5358-1B7D-4FA1-8DF6-C96895520A3F}">
  <dimension ref="A1:O121"/>
  <sheetViews>
    <sheetView tabSelected="1" topLeftCell="A64" workbookViewId="0">
      <selection activeCell="E111" sqref="E111"/>
    </sheetView>
  </sheetViews>
  <sheetFormatPr baseColWidth="10" defaultRowHeight="14.4" x14ac:dyDescent="0.3"/>
  <cols>
    <col min="1" max="2" width="22.33203125" bestFit="1" customWidth="1"/>
    <col min="3" max="4" width="9.33203125" bestFit="1" customWidth="1"/>
    <col min="5" max="5" width="11.88671875" bestFit="1" customWidth="1"/>
    <col min="6" max="6" width="11.88671875" style="17" customWidth="1"/>
    <col min="7" max="7" width="19.5546875" bestFit="1" customWidth="1"/>
    <col min="8" max="8" width="18.21875" bestFit="1" customWidth="1"/>
    <col min="9" max="9" width="22.6640625" customWidth="1"/>
    <col min="10" max="10" width="15.5546875" bestFit="1" customWidth="1"/>
    <col min="11" max="12" width="22.33203125" customWidth="1"/>
    <col min="13" max="13" width="41.44140625" customWidth="1"/>
    <col min="14" max="14" width="16.109375" bestFit="1" customWidth="1"/>
    <col min="15" max="15" width="12.33203125" bestFit="1" customWidth="1"/>
    <col min="16" max="16" width="12.44140625" bestFit="1" customWidth="1"/>
    <col min="17" max="17" width="17.44140625" bestFit="1" customWidth="1"/>
    <col min="18" max="18" width="16.5546875" bestFit="1" customWidth="1"/>
    <col min="19" max="19" width="11.88671875" bestFit="1" customWidth="1"/>
    <col min="20" max="20" width="10.77734375" bestFit="1" customWidth="1"/>
    <col min="21" max="21" width="13.21875" bestFit="1" customWidth="1"/>
    <col min="22" max="22" width="11.88671875" bestFit="1" customWidth="1"/>
    <col min="23" max="23" width="3.44140625" bestFit="1" customWidth="1"/>
    <col min="24" max="24" width="8.109375" bestFit="1" customWidth="1"/>
    <col min="25" max="25" width="7.88671875" bestFit="1" customWidth="1"/>
    <col min="26" max="26" width="3.44140625" bestFit="1" customWidth="1"/>
    <col min="27" max="27" width="5.88671875" bestFit="1" customWidth="1"/>
    <col min="28" max="28" width="10.5546875" bestFit="1" customWidth="1"/>
    <col min="29" max="29" width="22" bestFit="1" customWidth="1"/>
    <col min="30" max="30" width="21.88671875" bestFit="1" customWidth="1"/>
    <col min="31" max="31" width="17.44140625" bestFit="1" customWidth="1"/>
    <col min="32" max="32" width="17.33203125" bestFit="1" customWidth="1"/>
    <col min="33" max="33" width="19.88671875" bestFit="1" customWidth="1"/>
    <col min="34" max="34" width="19.77734375" bestFit="1" customWidth="1"/>
    <col min="35" max="35" width="19.21875" bestFit="1" customWidth="1"/>
    <col min="36" max="36" width="19.109375" bestFit="1" customWidth="1"/>
    <col min="37" max="37" width="17.21875" bestFit="1" customWidth="1"/>
    <col min="38" max="38" width="16.6640625" bestFit="1" customWidth="1"/>
    <col min="39" max="39" width="19.44140625" bestFit="1" customWidth="1"/>
    <col min="40" max="40" width="19" bestFit="1" customWidth="1"/>
    <col min="41" max="41" width="21.77734375" bestFit="1" customWidth="1"/>
    <col min="42" max="42" width="18.5546875" bestFit="1" customWidth="1"/>
    <col min="43" max="43" width="21.33203125" bestFit="1" customWidth="1"/>
    <col min="44" max="44" width="19.44140625" bestFit="1" customWidth="1"/>
    <col min="45" max="45" width="22.21875" bestFit="1" customWidth="1"/>
    <col min="46" max="46" width="18.6640625" bestFit="1" customWidth="1"/>
    <col min="47" max="47" width="21.44140625" bestFit="1" customWidth="1"/>
    <col min="48" max="48" width="18.5546875" bestFit="1" customWidth="1"/>
    <col min="49" max="49" width="21.33203125" bestFit="1" customWidth="1"/>
    <col min="50" max="53" width="15.21875" bestFit="1" customWidth="1"/>
    <col min="54" max="54" width="11.88671875" bestFit="1" customWidth="1"/>
    <col min="55" max="61" width="17.109375" bestFit="1" customWidth="1"/>
    <col min="62" max="62" width="22.21875" bestFit="1" customWidth="1"/>
    <col min="63" max="63" width="19.77734375" bestFit="1" customWidth="1"/>
    <col min="64" max="64" width="22.5546875" bestFit="1" customWidth="1"/>
    <col min="65" max="65" width="22.21875" bestFit="1" customWidth="1"/>
    <col min="66" max="66" width="19.77734375" bestFit="1" customWidth="1"/>
    <col min="67" max="67" width="22.5546875" bestFit="1" customWidth="1"/>
    <col min="68" max="68" width="21.5546875" bestFit="1" customWidth="1"/>
    <col min="69" max="69" width="19.109375" bestFit="1" customWidth="1"/>
    <col min="70" max="71" width="21.88671875" bestFit="1" customWidth="1"/>
    <col min="72" max="73" width="16.77734375" bestFit="1" customWidth="1"/>
    <col min="74" max="74" width="23.77734375" bestFit="1" customWidth="1"/>
    <col min="75" max="75" width="21.44140625" bestFit="1" customWidth="1"/>
    <col min="76" max="76" width="24.21875" bestFit="1" customWidth="1"/>
    <col min="77" max="77" width="21.88671875" bestFit="1" customWidth="1"/>
    <col min="78" max="79" width="16.77734375" bestFit="1" customWidth="1"/>
    <col min="80" max="80" width="19.21875" bestFit="1" customWidth="1"/>
    <col min="81" max="81" width="16.88671875" bestFit="1" customWidth="1"/>
    <col min="82" max="82" width="19.6640625" bestFit="1" customWidth="1"/>
    <col min="83" max="83" width="17.33203125" bestFit="1" customWidth="1"/>
    <col min="84" max="85" width="16.77734375" bestFit="1" customWidth="1"/>
    <col min="86" max="86" width="21.77734375" bestFit="1" customWidth="1"/>
    <col min="87" max="87" width="19.33203125" bestFit="1" customWidth="1"/>
    <col min="88" max="88" width="22.21875" bestFit="1" customWidth="1"/>
    <col min="89" max="89" width="19.77734375" bestFit="1" customWidth="1"/>
    <col min="90" max="90" width="22.21875" bestFit="1" customWidth="1"/>
    <col min="91" max="91" width="19.77734375" bestFit="1" customWidth="1"/>
    <col min="92" max="92" width="22.21875" bestFit="1" customWidth="1"/>
    <col min="93" max="93" width="19.77734375" bestFit="1" customWidth="1"/>
    <col min="94" max="94" width="21.5546875" bestFit="1" customWidth="1"/>
    <col min="95" max="95" width="19.109375" bestFit="1" customWidth="1"/>
    <col min="96" max="96" width="11.88671875" bestFit="1" customWidth="1"/>
  </cols>
  <sheetData>
    <row r="1" spans="1:15" s="5" customFormat="1" x14ac:dyDescent="0.3">
      <c r="A1" s="5" t="s">
        <v>448</v>
      </c>
      <c r="B1" s="5" t="s">
        <v>36</v>
      </c>
      <c r="C1" s="5" t="s">
        <v>447</v>
      </c>
      <c r="D1" s="5" t="s">
        <v>4</v>
      </c>
      <c r="F1" s="22"/>
      <c r="G1" s="22"/>
      <c r="H1" s="22"/>
      <c r="I1" t="s">
        <v>62</v>
      </c>
      <c r="J1" t="s">
        <v>40</v>
      </c>
      <c r="K1" s="18" t="s">
        <v>1</v>
      </c>
      <c r="L1" s="18" t="s">
        <v>453</v>
      </c>
      <c r="M1"/>
      <c r="N1" s="5" t="s">
        <v>1</v>
      </c>
      <c r="O1" s="5" t="s">
        <v>46</v>
      </c>
    </row>
    <row r="2" spans="1:15" x14ac:dyDescent="0.3">
      <c r="A2" t="s">
        <v>1</v>
      </c>
      <c r="B2" t="str">
        <f>VLOOKUP(D2,I:J,2,0)</f>
        <v>Débutante</v>
      </c>
      <c r="C2" t="s">
        <v>453</v>
      </c>
      <c r="D2" t="s">
        <v>56</v>
      </c>
      <c r="I2" t="s">
        <v>49</v>
      </c>
      <c r="J2" t="s">
        <v>41</v>
      </c>
      <c r="K2" s="17" t="s">
        <v>12</v>
      </c>
      <c r="L2" s="17" t="s">
        <v>454</v>
      </c>
      <c r="N2" s="5" t="s">
        <v>12</v>
      </c>
      <c r="O2" s="5" t="s">
        <v>47</v>
      </c>
    </row>
    <row r="3" spans="1:15" x14ac:dyDescent="0.3">
      <c r="A3" t="s">
        <v>1</v>
      </c>
      <c r="B3" t="str">
        <f>VLOOKUP(D3,I:J,2,0)</f>
        <v>Débutante</v>
      </c>
      <c r="C3" t="s">
        <v>454</v>
      </c>
      <c r="D3" t="s">
        <v>61</v>
      </c>
      <c r="I3" t="s">
        <v>50</v>
      </c>
      <c r="J3" t="s">
        <v>40</v>
      </c>
      <c r="K3" s="17" t="s">
        <v>13</v>
      </c>
      <c r="L3" s="17" t="s">
        <v>455</v>
      </c>
      <c r="M3" t="s">
        <v>432</v>
      </c>
      <c r="N3" s="5" t="s">
        <v>15</v>
      </c>
      <c r="O3" s="5" t="s">
        <v>48</v>
      </c>
    </row>
    <row r="4" spans="1:15" x14ac:dyDescent="0.3">
      <c r="A4" t="s">
        <v>1</v>
      </c>
      <c r="B4" t="str">
        <f>VLOOKUP(D4,I:J,2,0)</f>
        <v>Débutant</v>
      </c>
      <c r="C4" t="s">
        <v>453</v>
      </c>
      <c r="D4" t="s">
        <v>58</v>
      </c>
      <c r="I4" t="s">
        <v>403</v>
      </c>
      <c r="J4" t="s">
        <v>65</v>
      </c>
      <c r="K4" s="17" t="s">
        <v>14</v>
      </c>
      <c r="L4" s="17"/>
      <c r="M4" t="s">
        <v>433</v>
      </c>
      <c r="N4" s="5" t="s">
        <v>13</v>
      </c>
    </row>
    <row r="5" spans="1:15" x14ac:dyDescent="0.3">
      <c r="A5" t="s">
        <v>1</v>
      </c>
      <c r="B5" t="str">
        <f>VLOOKUP(D5,I:J,2,0)</f>
        <v>Débutante</v>
      </c>
      <c r="C5" t="s">
        <v>454</v>
      </c>
      <c r="D5" t="s">
        <v>53</v>
      </c>
      <c r="I5" s="17" t="s">
        <v>51</v>
      </c>
      <c r="J5" t="s">
        <v>43</v>
      </c>
      <c r="K5" s="17" t="s">
        <v>15</v>
      </c>
      <c r="L5" s="17"/>
      <c r="M5" t="s">
        <v>434</v>
      </c>
      <c r="N5" s="5" t="s">
        <v>9</v>
      </c>
    </row>
    <row r="6" spans="1:15" x14ac:dyDescent="0.3">
      <c r="A6" t="s">
        <v>9</v>
      </c>
      <c r="B6" t="s">
        <v>43</v>
      </c>
      <c r="C6" t="s">
        <v>454</v>
      </c>
      <c r="D6" s="17" t="s">
        <v>56</v>
      </c>
      <c r="E6" s="17"/>
      <c r="G6" s="17"/>
      <c r="H6" s="17"/>
      <c r="I6" t="s">
        <v>52</v>
      </c>
      <c r="J6" t="s">
        <v>40</v>
      </c>
      <c r="K6" s="17" t="s">
        <v>9</v>
      </c>
      <c r="L6" s="17"/>
      <c r="M6" t="s">
        <v>435</v>
      </c>
    </row>
    <row r="7" spans="1:15" x14ac:dyDescent="0.3">
      <c r="A7" t="s">
        <v>9</v>
      </c>
      <c r="B7" t="s">
        <v>43</v>
      </c>
      <c r="C7" t="s">
        <v>454</v>
      </c>
      <c r="D7" t="s">
        <v>61</v>
      </c>
      <c r="I7" t="s">
        <v>53</v>
      </c>
      <c r="J7" t="s">
        <v>38</v>
      </c>
      <c r="K7" s="17"/>
      <c r="L7" s="17"/>
    </row>
    <row r="8" spans="1:15" x14ac:dyDescent="0.3">
      <c r="A8" t="s">
        <v>9</v>
      </c>
      <c r="B8" t="str">
        <f>VLOOKUP(D8,I:J,2,0)</f>
        <v>Mini-Poussin</v>
      </c>
      <c r="C8" t="s">
        <v>454</v>
      </c>
      <c r="D8" t="s">
        <v>51</v>
      </c>
      <c r="I8" t="s">
        <v>35</v>
      </c>
      <c r="J8" t="s">
        <v>42</v>
      </c>
      <c r="M8" t="s">
        <v>436</v>
      </c>
    </row>
    <row r="9" spans="1:15" x14ac:dyDescent="0.3">
      <c r="A9" t="s">
        <v>9</v>
      </c>
      <c r="B9" t="str">
        <f>VLOOKUP(D9,I:J,2,0)</f>
        <v>Mini-Poussin</v>
      </c>
      <c r="C9" t="s">
        <v>454</v>
      </c>
      <c r="D9" t="s">
        <v>63</v>
      </c>
      <c r="I9" t="s">
        <v>17</v>
      </c>
      <c r="J9" t="s">
        <v>43</v>
      </c>
      <c r="M9" t="s">
        <v>437</v>
      </c>
    </row>
    <row r="10" spans="1:15" x14ac:dyDescent="0.3">
      <c r="A10" t="s">
        <v>12</v>
      </c>
      <c r="B10" t="str">
        <f>VLOOKUP(D10,I:J,2,0)</f>
        <v>Mini-Poussin</v>
      </c>
      <c r="C10" t="s">
        <v>455</v>
      </c>
      <c r="D10" t="s">
        <v>51</v>
      </c>
      <c r="I10" t="s">
        <v>18</v>
      </c>
      <c r="J10" t="s">
        <v>41</v>
      </c>
      <c r="M10" t="s">
        <v>438</v>
      </c>
    </row>
    <row r="11" spans="1:15" x14ac:dyDescent="0.3">
      <c r="A11" t="s">
        <v>12</v>
      </c>
      <c r="B11" t="str">
        <f>VLOOKUP(D11,I:J,2,0)</f>
        <v>Mini-Poussin</v>
      </c>
      <c r="C11" t="s">
        <v>455</v>
      </c>
      <c r="D11" t="s">
        <v>17</v>
      </c>
      <c r="I11" t="s">
        <v>16</v>
      </c>
      <c r="J11" t="s">
        <v>41</v>
      </c>
      <c r="M11" t="s">
        <v>439</v>
      </c>
    </row>
    <row r="12" spans="1:15" x14ac:dyDescent="0.3">
      <c r="A12" t="s">
        <v>12</v>
      </c>
      <c r="B12" t="str">
        <f>VLOOKUP(D12,I:J,2,0)</f>
        <v>Mini-Poussin</v>
      </c>
      <c r="C12" t="s">
        <v>455</v>
      </c>
      <c r="D12" t="s">
        <v>63</v>
      </c>
      <c r="I12" t="s">
        <v>19</v>
      </c>
      <c r="J12" t="s">
        <v>39</v>
      </c>
      <c r="M12" t="s">
        <v>440</v>
      </c>
    </row>
    <row r="13" spans="1:15" x14ac:dyDescent="0.3">
      <c r="A13" t="s">
        <v>13</v>
      </c>
      <c r="B13" t="str">
        <f>VLOOKUP(D13,I:J,2,0)</f>
        <v>Mini-Poussin</v>
      </c>
      <c r="C13" t="s">
        <v>453</v>
      </c>
      <c r="D13" t="s">
        <v>51</v>
      </c>
      <c r="I13" t="s">
        <v>54</v>
      </c>
      <c r="J13" t="s">
        <v>41</v>
      </c>
      <c r="M13" t="s">
        <v>442</v>
      </c>
    </row>
    <row r="14" spans="1:15" x14ac:dyDescent="0.3">
      <c r="A14" t="s">
        <v>14</v>
      </c>
      <c r="B14" t="str">
        <f>VLOOKUP(D14,I:J,2,0)</f>
        <v>Mini-Poussin</v>
      </c>
      <c r="C14" t="s">
        <v>454</v>
      </c>
      <c r="D14" t="s">
        <v>51</v>
      </c>
      <c r="I14" t="s">
        <v>63</v>
      </c>
      <c r="J14" t="s">
        <v>43</v>
      </c>
      <c r="M14" t="s">
        <v>443</v>
      </c>
    </row>
    <row r="15" spans="1:15" x14ac:dyDescent="0.3">
      <c r="A15" t="s">
        <v>15</v>
      </c>
      <c r="B15" t="str">
        <f>VLOOKUP(D15,I:J,2,0)</f>
        <v>Mini-Poussin</v>
      </c>
      <c r="C15" t="s">
        <v>455</v>
      </c>
      <c r="D15" t="s">
        <v>51</v>
      </c>
      <c r="I15" t="s">
        <v>55</v>
      </c>
      <c r="J15" t="s">
        <v>40</v>
      </c>
      <c r="M15" t="s">
        <v>441</v>
      </c>
    </row>
    <row r="16" spans="1:15" x14ac:dyDescent="0.3">
      <c r="A16" t="s">
        <v>15</v>
      </c>
      <c r="B16" t="str">
        <f>VLOOKUP(D16,I:J,2,0)</f>
        <v>Mini-Poussin</v>
      </c>
      <c r="C16" t="s">
        <v>455</v>
      </c>
      <c r="D16" t="s">
        <v>17</v>
      </c>
      <c r="I16" t="s">
        <v>56</v>
      </c>
      <c r="J16" t="s">
        <v>38</v>
      </c>
      <c r="M16" t="s">
        <v>444</v>
      </c>
    </row>
    <row r="17" spans="1:13" x14ac:dyDescent="0.3">
      <c r="A17" t="s">
        <v>15</v>
      </c>
      <c r="B17" t="str">
        <f>VLOOKUP(D17,I:J,2,0)</f>
        <v>Mini-Poussin</v>
      </c>
      <c r="C17" t="s">
        <v>455</v>
      </c>
      <c r="D17" t="s">
        <v>63</v>
      </c>
      <c r="I17" t="s">
        <v>57</v>
      </c>
      <c r="J17" t="s">
        <v>40</v>
      </c>
      <c r="M17" t="s">
        <v>439</v>
      </c>
    </row>
    <row r="18" spans="1:13" x14ac:dyDescent="0.3">
      <c r="A18" t="s">
        <v>12</v>
      </c>
      <c r="B18" t="str">
        <f>VLOOKUP(D18,I:J,2,0)</f>
        <v>Poussine</v>
      </c>
      <c r="C18" t="s">
        <v>455</v>
      </c>
      <c r="D18" t="s">
        <v>55</v>
      </c>
      <c r="I18" t="s">
        <v>58</v>
      </c>
      <c r="J18" t="s">
        <v>37</v>
      </c>
      <c r="M18" t="s">
        <v>445</v>
      </c>
    </row>
    <row r="19" spans="1:13" x14ac:dyDescent="0.3">
      <c r="A19" t="s">
        <v>12</v>
      </c>
      <c r="B19" t="str">
        <f>VLOOKUP(D19,I:J,2,0)</f>
        <v>Poussine</v>
      </c>
      <c r="C19" t="s">
        <v>455</v>
      </c>
      <c r="D19" t="s">
        <v>60</v>
      </c>
      <c r="I19" t="s">
        <v>411</v>
      </c>
      <c r="J19" t="s">
        <v>65</v>
      </c>
    </row>
    <row r="20" spans="1:13" x14ac:dyDescent="0.3">
      <c r="A20" t="s">
        <v>12</v>
      </c>
      <c r="B20" t="str">
        <f>VLOOKUP(D20,I:J,2,0)</f>
        <v>Poussine</v>
      </c>
      <c r="C20" t="s">
        <v>455</v>
      </c>
      <c r="D20" t="s">
        <v>59</v>
      </c>
      <c r="I20" t="s">
        <v>59</v>
      </c>
      <c r="J20" t="s">
        <v>40</v>
      </c>
      <c r="M20" t="s">
        <v>446</v>
      </c>
    </row>
    <row r="21" spans="1:13" x14ac:dyDescent="0.3">
      <c r="A21" t="s">
        <v>13</v>
      </c>
      <c r="B21" t="str">
        <f>VLOOKUP(D21,I:J,2,0)</f>
        <v>Poussine</v>
      </c>
      <c r="C21" t="s">
        <v>453</v>
      </c>
      <c r="D21" t="s">
        <v>57</v>
      </c>
      <c r="I21" t="s">
        <v>61</v>
      </c>
      <c r="J21" t="s">
        <v>38</v>
      </c>
      <c r="M21" t="s">
        <v>439</v>
      </c>
    </row>
    <row r="22" spans="1:13" x14ac:dyDescent="0.3">
      <c r="A22" t="s">
        <v>13</v>
      </c>
      <c r="B22" t="str">
        <f>VLOOKUP(D22,I:J,2,0)</f>
        <v>Poussine</v>
      </c>
      <c r="C22" t="s">
        <v>454</v>
      </c>
      <c r="D22" t="s">
        <v>55</v>
      </c>
      <c r="I22" t="s">
        <v>60</v>
      </c>
      <c r="J22" t="s">
        <v>40</v>
      </c>
    </row>
    <row r="23" spans="1:13" x14ac:dyDescent="0.3">
      <c r="A23" t="s">
        <v>13</v>
      </c>
      <c r="B23" t="str">
        <f>VLOOKUP(D23,I:J,2,0)</f>
        <v>Poussine</v>
      </c>
      <c r="C23" t="s">
        <v>455</v>
      </c>
      <c r="D23" t="s">
        <v>50</v>
      </c>
    </row>
    <row r="24" spans="1:13" x14ac:dyDescent="0.3">
      <c r="A24" t="s">
        <v>13</v>
      </c>
      <c r="B24" t="str">
        <f>VLOOKUP(D24,I:J,2,0)</f>
        <v>Poussine</v>
      </c>
      <c r="C24" t="s">
        <v>455</v>
      </c>
      <c r="D24" t="s">
        <v>60</v>
      </c>
    </row>
    <row r="25" spans="1:13" x14ac:dyDescent="0.3">
      <c r="A25" t="s">
        <v>13</v>
      </c>
      <c r="B25" t="str">
        <f>VLOOKUP(D25,I:J,2,0)</f>
        <v>Poussine</v>
      </c>
      <c r="C25" t="s">
        <v>455</v>
      </c>
      <c r="D25" t="s">
        <v>59</v>
      </c>
    </row>
    <row r="26" spans="1:13" x14ac:dyDescent="0.3">
      <c r="A26" t="s">
        <v>14</v>
      </c>
      <c r="B26" t="str">
        <f>VLOOKUP(D26,I:J,2,0)</f>
        <v>Poussine</v>
      </c>
      <c r="C26" t="s">
        <v>453</v>
      </c>
      <c r="D26" t="s">
        <v>57</v>
      </c>
    </row>
    <row r="27" spans="1:13" x14ac:dyDescent="0.3">
      <c r="A27" t="s">
        <v>14</v>
      </c>
      <c r="B27" t="str">
        <f>VLOOKUP(D27,I:J,2,0)</f>
        <v>Poussine</v>
      </c>
      <c r="C27" t="s">
        <v>454</v>
      </c>
      <c r="D27" t="s">
        <v>59</v>
      </c>
    </row>
    <row r="28" spans="1:13" x14ac:dyDescent="0.3">
      <c r="A28" t="s">
        <v>14</v>
      </c>
      <c r="B28" t="str">
        <f>VLOOKUP(D28,I:J,2,0)</f>
        <v>Poussine</v>
      </c>
      <c r="C28" t="s">
        <v>455</v>
      </c>
      <c r="D28" t="s">
        <v>55</v>
      </c>
    </row>
    <row r="29" spans="1:13" x14ac:dyDescent="0.3">
      <c r="A29" t="s">
        <v>14</v>
      </c>
      <c r="B29" t="str">
        <f>VLOOKUP(D29,I:J,2,0)</f>
        <v>Poussine</v>
      </c>
      <c r="C29" t="s">
        <v>455</v>
      </c>
      <c r="D29" t="s">
        <v>60</v>
      </c>
    </row>
    <row r="30" spans="1:13" x14ac:dyDescent="0.3">
      <c r="A30" t="s">
        <v>14</v>
      </c>
      <c r="B30" t="str">
        <f>VLOOKUP(D30,I:J,2,0)</f>
        <v>Poussine</v>
      </c>
      <c r="C30" t="s">
        <v>455</v>
      </c>
      <c r="D30" t="s">
        <v>60</v>
      </c>
    </row>
    <row r="31" spans="1:13" x14ac:dyDescent="0.3">
      <c r="A31" t="s">
        <v>15</v>
      </c>
      <c r="B31" t="str">
        <f>VLOOKUP(D31,I:J,2,0)</f>
        <v>Poussine</v>
      </c>
      <c r="C31" t="s">
        <v>453</v>
      </c>
      <c r="D31" t="s">
        <v>57</v>
      </c>
    </row>
    <row r="32" spans="1:13" x14ac:dyDescent="0.3">
      <c r="A32" t="s">
        <v>15</v>
      </c>
      <c r="B32" t="str">
        <f>VLOOKUP(D32,I:J,2,0)</f>
        <v>Poussine</v>
      </c>
      <c r="C32" t="s">
        <v>455</v>
      </c>
      <c r="D32" t="s">
        <v>55</v>
      </c>
    </row>
    <row r="33" spans="1:12" x14ac:dyDescent="0.3">
      <c r="A33" t="s">
        <v>15</v>
      </c>
      <c r="B33" t="str">
        <f>VLOOKUP(D33,I:J,2,0)</f>
        <v>Poussine</v>
      </c>
      <c r="C33" t="s">
        <v>455</v>
      </c>
      <c r="D33" t="s">
        <v>59</v>
      </c>
    </row>
    <row r="34" spans="1:12" x14ac:dyDescent="0.3">
      <c r="A34" t="s">
        <v>9</v>
      </c>
      <c r="B34" t="str">
        <f>VLOOKUP(D34,I:J,2,0)</f>
        <v>Poussine</v>
      </c>
      <c r="C34" t="s">
        <v>453</v>
      </c>
      <c r="D34" t="s">
        <v>50</v>
      </c>
    </row>
    <row r="35" spans="1:12" x14ac:dyDescent="0.3">
      <c r="A35" t="s">
        <v>9</v>
      </c>
      <c r="B35" t="str">
        <f>VLOOKUP(D35,I:J,2,0)</f>
        <v>Poussine</v>
      </c>
      <c r="C35" t="s">
        <v>453</v>
      </c>
      <c r="D35" t="s">
        <v>60</v>
      </c>
    </row>
    <row r="36" spans="1:12" x14ac:dyDescent="0.3">
      <c r="A36" t="s">
        <v>9</v>
      </c>
      <c r="B36" t="str">
        <f>VLOOKUP(D36,I:J,2,0)</f>
        <v>Poussine</v>
      </c>
      <c r="C36" t="s">
        <v>453</v>
      </c>
      <c r="D36" t="s">
        <v>57</v>
      </c>
      <c r="E36" s="16"/>
      <c r="F36" s="21"/>
      <c r="G36" s="16"/>
      <c r="H36" s="16"/>
      <c r="K36" s="16"/>
      <c r="L36" s="16"/>
    </row>
    <row r="37" spans="1:12" x14ac:dyDescent="0.3">
      <c r="A37" t="s">
        <v>9</v>
      </c>
      <c r="B37" t="str">
        <f>VLOOKUP(D37,I:J,2,0)</f>
        <v>Poussine</v>
      </c>
      <c r="C37" t="s">
        <v>453</v>
      </c>
      <c r="D37" t="s">
        <v>59</v>
      </c>
      <c r="E37" s="16"/>
      <c r="F37" s="21"/>
      <c r="G37" s="16"/>
      <c r="H37" s="16"/>
      <c r="K37" s="16"/>
      <c r="L37" s="16"/>
    </row>
    <row r="38" spans="1:12" x14ac:dyDescent="0.3">
      <c r="A38" t="s">
        <v>12</v>
      </c>
      <c r="B38" t="str">
        <f>VLOOKUP(D38,I:J,2,0)</f>
        <v>Poussin</v>
      </c>
      <c r="C38" t="s">
        <v>455</v>
      </c>
      <c r="D38" s="16" t="s">
        <v>19</v>
      </c>
      <c r="E38" s="16"/>
      <c r="F38" s="21"/>
      <c r="G38" s="16"/>
      <c r="H38" s="16"/>
      <c r="K38" s="16"/>
      <c r="L38" s="16"/>
    </row>
    <row r="39" spans="1:12" x14ac:dyDescent="0.3">
      <c r="A39" t="s">
        <v>14</v>
      </c>
      <c r="B39" t="str">
        <f>VLOOKUP(D39,I:J,2,0)</f>
        <v>Poussin</v>
      </c>
      <c r="C39" t="s">
        <v>453</v>
      </c>
      <c r="D39" s="16" t="s">
        <v>19</v>
      </c>
      <c r="E39" s="16"/>
      <c r="F39" s="21"/>
      <c r="G39" s="16"/>
      <c r="H39" s="16"/>
      <c r="K39" s="16"/>
      <c r="L39" s="16"/>
    </row>
    <row r="40" spans="1:12" x14ac:dyDescent="0.3">
      <c r="A40" t="s">
        <v>15</v>
      </c>
      <c r="B40" t="str">
        <f>VLOOKUP(D40,I:J,2,0)</f>
        <v>Poussin</v>
      </c>
      <c r="C40" t="s">
        <v>455</v>
      </c>
      <c r="D40" s="16" t="s">
        <v>19</v>
      </c>
      <c r="E40" s="16"/>
      <c r="F40" s="21"/>
      <c r="G40" s="16"/>
      <c r="H40" s="16"/>
      <c r="K40" s="16"/>
      <c r="L40" s="16"/>
    </row>
    <row r="41" spans="1:12" x14ac:dyDescent="0.3">
      <c r="A41" t="s">
        <v>12</v>
      </c>
      <c r="B41" t="str">
        <f>VLOOKUP(D41,I:J,2,0)</f>
        <v>Benjamin</v>
      </c>
      <c r="C41" t="s">
        <v>455</v>
      </c>
      <c r="D41" s="16" t="s">
        <v>54</v>
      </c>
      <c r="E41" s="16"/>
      <c r="F41" s="21"/>
      <c r="G41" s="16"/>
      <c r="H41" s="16"/>
      <c r="K41" s="16"/>
      <c r="L41" s="16"/>
    </row>
    <row r="42" spans="1:12" x14ac:dyDescent="0.3">
      <c r="A42" t="s">
        <v>12</v>
      </c>
      <c r="B42" t="str">
        <f>VLOOKUP(D42,I:J,2,0)</f>
        <v>Benjamin</v>
      </c>
      <c r="C42" t="s">
        <v>455</v>
      </c>
      <c r="D42" s="16" t="s">
        <v>16</v>
      </c>
      <c r="E42" s="16"/>
      <c r="F42" s="21"/>
      <c r="G42" s="16"/>
      <c r="H42" s="16"/>
      <c r="K42" s="16"/>
      <c r="L42" s="16"/>
    </row>
    <row r="43" spans="1:12" x14ac:dyDescent="0.3">
      <c r="A43" t="s">
        <v>13</v>
      </c>
      <c r="B43" t="str">
        <f>VLOOKUP(D43,I:J,2,0)</f>
        <v>Benjamin</v>
      </c>
      <c r="C43" t="s">
        <v>453</v>
      </c>
      <c r="D43" s="16" t="s">
        <v>54</v>
      </c>
      <c r="E43" s="16"/>
      <c r="F43" s="21"/>
      <c r="G43" s="16"/>
      <c r="H43" s="16"/>
      <c r="K43" s="16"/>
      <c r="L43" s="16"/>
    </row>
    <row r="44" spans="1:12" x14ac:dyDescent="0.3">
      <c r="A44" t="s">
        <v>14</v>
      </c>
      <c r="B44" t="str">
        <f>VLOOKUP(D44,I:J,2,0)</f>
        <v>Benjamin</v>
      </c>
      <c r="C44" t="s">
        <v>453</v>
      </c>
      <c r="D44" s="16" t="s">
        <v>54</v>
      </c>
      <c r="E44" s="16"/>
      <c r="F44" s="21"/>
      <c r="G44" s="16"/>
      <c r="H44" s="16"/>
      <c r="K44" s="16"/>
      <c r="L44" s="16"/>
    </row>
    <row r="45" spans="1:12" x14ac:dyDescent="0.3">
      <c r="A45" t="s">
        <v>14</v>
      </c>
      <c r="B45" t="str">
        <f>VLOOKUP(D45,I:J,2,0)</f>
        <v>Benjamin</v>
      </c>
      <c r="C45" t="s">
        <v>455</v>
      </c>
      <c r="D45" s="16" t="s">
        <v>16</v>
      </c>
    </row>
    <row r="46" spans="1:12" x14ac:dyDescent="0.3">
      <c r="A46" t="s">
        <v>15</v>
      </c>
      <c r="B46" t="str">
        <f>VLOOKUP(D46,I:J,2,0)</f>
        <v>Benjamin</v>
      </c>
      <c r="C46" t="s">
        <v>453</v>
      </c>
      <c r="D46" s="16" t="s">
        <v>54</v>
      </c>
    </row>
    <row r="47" spans="1:12" x14ac:dyDescent="0.3">
      <c r="A47" t="s">
        <v>15</v>
      </c>
      <c r="B47" t="str">
        <f>VLOOKUP(D47,I:J,2,0)</f>
        <v>Benjamin</v>
      </c>
      <c r="C47" t="s">
        <v>455</v>
      </c>
      <c r="D47" s="16" t="s">
        <v>16</v>
      </c>
    </row>
    <row r="48" spans="1:12" x14ac:dyDescent="0.3">
      <c r="A48" t="s">
        <v>9</v>
      </c>
      <c r="B48" t="str">
        <f>VLOOKUP(D48,I:J,2,0)</f>
        <v>Benjamin</v>
      </c>
      <c r="C48" t="s">
        <v>454</v>
      </c>
      <c r="D48" t="s">
        <v>49</v>
      </c>
    </row>
    <row r="49" spans="1:8" x14ac:dyDescent="0.3">
      <c r="A49" t="s">
        <v>9</v>
      </c>
      <c r="B49" t="str">
        <f>VLOOKUP(D49,I:J,2,0)</f>
        <v>Benjamin</v>
      </c>
      <c r="C49" t="s">
        <v>454</v>
      </c>
      <c r="D49" t="s">
        <v>18</v>
      </c>
    </row>
    <row r="50" spans="1:8" x14ac:dyDescent="0.3">
      <c r="A50" t="s">
        <v>9</v>
      </c>
      <c r="B50" t="str">
        <f>VLOOKUP(D50,I:J,2,0)</f>
        <v>Benjamin</v>
      </c>
      <c r="C50" t="s">
        <v>454</v>
      </c>
      <c r="D50" t="s">
        <v>16</v>
      </c>
    </row>
    <row r="51" spans="1:8" x14ac:dyDescent="0.3">
      <c r="A51" t="s">
        <v>9</v>
      </c>
      <c r="B51" t="str">
        <f>VLOOKUP(D51,I:J,2,0)</f>
        <v>Benjamin</v>
      </c>
      <c r="C51" t="s">
        <v>454</v>
      </c>
      <c r="D51" t="s">
        <v>54</v>
      </c>
    </row>
    <row r="52" spans="1:8" x14ac:dyDescent="0.3">
      <c r="A52" t="s">
        <v>12</v>
      </c>
      <c r="B52" t="str">
        <f>VLOOKUP(D52,I:J,2,0)</f>
        <v>Minime G</v>
      </c>
      <c r="C52" t="s">
        <v>455</v>
      </c>
      <c r="D52" t="s">
        <v>35</v>
      </c>
    </row>
    <row r="53" spans="1:8" x14ac:dyDescent="0.3">
      <c r="A53" t="s">
        <v>13</v>
      </c>
      <c r="B53" t="str">
        <f>VLOOKUP(D53,I:J,2,0)</f>
        <v>Minime G</v>
      </c>
      <c r="C53" t="s">
        <v>454</v>
      </c>
      <c r="D53" t="s">
        <v>35</v>
      </c>
    </row>
    <row r="54" spans="1:8" x14ac:dyDescent="0.3">
      <c r="A54" t="s">
        <v>15</v>
      </c>
      <c r="B54" t="str">
        <f>VLOOKUP(D54,I:J,2,0)</f>
        <v>Minime G</v>
      </c>
      <c r="C54" t="s">
        <v>455</v>
      </c>
      <c r="D54" t="s">
        <v>35</v>
      </c>
    </row>
    <row r="55" spans="1:8" x14ac:dyDescent="0.3">
      <c r="A55" t="s">
        <v>13</v>
      </c>
      <c r="B55" t="str">
        <f>VLOOKUP(D55,I:J,2,0)</f>
        <v>TCF</v>
      </c>
      <c r="C55" t="s">
        <v>453</v>
      </c>
      <c r="D55" t="s">
        <v>403</v>
      </c>
    </row>
    <row r="56" spans="1:8" x14ac:dyDescent="0.3">
      <c r="A56" t="s">
        <v>14</v>
      </c>
      <c r="B56" t="str">
        <f>VLOOKUP(D56,I:J,2,0)</f>
        <v>TCF</v>
      </c>
      <c r="C56" t="s">
        <v>453</v>
      </c>
      <c r="D56" t="s">
        <v>403</v>
      </c>
    </row>
    <row r="57" spans="1:8" x14ac:dyDescent="0.3">
      <c r="A57" t="s">
        <v>15</v>
      </c>
      <c r="B57" t="str">
        <f>VLOOKUP(D57,I:J,2,0)</f>
        <v>TCF</v>
      </c>
      <c r="C57" t="s">
        <v>453</v>
      </c>
      <c r="D57" t="s">
        <v>403</v>
      </c>
    </row>
    <row r="58" spans="1:8" x14ac:dyDescent="0.3">
      <c r="A58" t="s">
        <v>9</v>
      </c>
      <c r="B58" t="s">
        <v>449</v>
      </c>
      <c r="C58" t="s">
        <v>454</v>
      </c>
      <c r="D58" t="s">
        <v>403</v>
      </c>
    </row>
    <row r="59" spans="1:8" x14ac:dyDescent="0.3">
      <c r="A59" t="s">
        <v>9</v>
      </c>
      <c r="B59" t="s">
        <v>449</v>
      </c>
      <c r="C59" t="s">
        <v>454</v>
      </c>
      <c r="D59" t="s">
        <v>35</v>
      </c>
    </row>
    <row r="62" spans="1:8" x14ac:dyDescent="0.3">
      <c r="A62" s="14" t="s">
        <v>452</v>
      </c>
      <c r="B62" s="14" t="s">
        <v>451</v>
      </c>
      <c r="G62" s="14" t="s">
        <v>44</v>
      </c>
      <c r="H62" t="s">
        <v>450</v>
      </c>
    </row>
    <row r="63" spans="1:8" x14ac:dyDescent="0.3">
      <c r="A63" s="14" t="s">
        <v>44</v>
      </c>
      <c r="B63" t="s">
        <v>453</v>
      </c>
      <c r="C63" t="s">
        <v>454</v>
      </c>
      <c r="D63" t="s">
        <v>455</v>
      </c>
      <c r="E63" t="s">
        <v>45</v>
      </c>
      <c r="G63" s="19" t="s">
        <v>12</v>
      </c>
      <c r="H63" s="20">
        <v>10</v>
      </c>
    </row>
    <row r="64" spans="1:8" x14ac:dyDescent="0.3">
      <c r="A64" s="19" t="s">
        <v>12</v>
      </c>
      <c r="B64" s="20"/>
      <c r="C64" s="20"/>
      <c r="D64" s="20">
        <v>10</v>
      </c>
      <c r="E64" s="20">
        <v>10</v>
      </c>
      <c r="F64" s="21"/>
      <c r="G64" s="23" t="s">
        <v>41</v>
      </c>
      <c r="H64" s="24">
        <v>2</v>
      </c>
    </row>
    <row r="65" spans="1:8" x14ac:dyDescent="0.3">
      <c r="A65" s="25" t="s">
        <v>41</v>
      </c>
      <c r="B65" s="21"/>
      <c r="C65" s="21"/>
      <c r="D65" s="21">
        <v>2</v>
      </c>
      <c r="E65" s="21">
        <v>2</v>
      </c>
      <c r="F65" s="21"/>
      <c r="G65" s="23" t="s">
        <v>42</v>
      </c>
      <c r="H65" s="24">
        <v>1</v>
      </c>
    </row>
    <row r="66" spans="1:8" x14ac:dyDescent="0.3">
      <c r="A66" s="25" t="s">
        <v>42</v>
      </c>
      <c r="B66" s="21"/>
      <c r="C66" s="21"/>
      <c r="D66" s="21">
        <v>1</v>
      </c>
      <c r="E66" s="21">
        <v>1</v>
      </c>
      <c r="F66" s="21"/>
      <c r="G66" s="23" t="s">
        <v>43</v>
      </c>
      <c r="H66" s="24">
        <v>3</v>
      </c>
    </row>
    <row r="67" spans="1:8" x14ac:dyDescent="0.3">
      <c r="A67" s="25" t="s">
        <v>43</v>
      </c>
      <c r="B67" s="21"/>
      <c r="C67" s="21"/>
      <c r="D67" s="21">
        <v>3</v>
      </c>
      <c r="E67" s="21">
        <v>3</v>
      </c>
      <c r="F67" s="21"/>
      <c r="G67" s="23" t="s">
        <v>39</v>
      </c>
      <c r="H67" s="24">
        <v>1</v>
      </c>
    </row>
    <row r="68" spans="1:8" x14ac:dyDescent="0.3">
      <c r="A68" s="25" t="s">
        <v>39</v>
      </c>
      <c r="B68" s="21"/>
      <c r="C68" s="21"/>
      <c r="D68" s="21">
        <v>1</v>
      </c>
      <c r="E68" s="21">
        <v>1</v>
      </c>
      <c r="F68" s="21"/>
      <c r="G68" s="23" t="s">
        <v>40</v>
      </c>
      <c r="H68" s="24">
        <v>3</v>
      </c>
    </row>
    <row r="69" spans="1:8" x14ac:dyDescent="0.3">
      <c r="A69" s="25" t="s">
        <v>40</v>
      </c>
      <c r="B69" s="21"/>
      <c r="C69" s="21"/>
      <c r="D69" s="21">
        <v>3</v>
      </c>
      <c r="E69" s="21">
        <v>3</v>
      </c>
      <c r="F69" s="21"/>
      <c r="G69" s="19" t="s">
        <v>15</v>
      </c>
      <c r="H69" s="20">
        <v>11</v>
      </c>
    </row>
    <row r="70" spans="1:8" x14ac:dyDescent="0.3">
      <c r="A70" s="19" t="s">
        <v>15</v>
      </c>
      <c r="B70" s="20">
        <v>3</v>
      </c>
      <c r="C70" s="20"/>
      <c r="D70" s="20">
        <v>8</v>
      </c>
      <c r="E70" s="20">
        <v>11</v>
      </c>
      <c r="F70" s="21"/>
      <c r="G70" s="23" t="s">
        <v>41</v>
      </c>
      <c r="H70" s="24">
        <v>2</v>
      </c>
    </row>
    <row r="71" spans="1:8" x14ac:dyDescent="0.3">
      <c r="A71" s="25" t="s">
        <v>41</v>
      </c>
      <c r="B71" s="21">
        <v>1</v>
      </c>
      <c r="C71" s="21"/>
      <c r="D71" s="21">
        <v>1</v>
      </c>
      <c r="E71" s="21">
        <v>2</v>
      </c>
      <c r="F71" s="21"/>
      <c r="G71" s="23" t="s">
        <v>42</v>
      </c>
      <c r="H71" s="24">
        <v>1</v>
      </c>
    </row>
    <row r="72" spans="1:8" x14ac:dyDescent="0.3">
      <c r="A72" s="25" t="s">
        <v>42</v>
      </c>
      <c r="B72" s="21"/>
      <c r="C72" s="21"/>
      <c r="D72" s="21">
        <v>1</v>
      </c>
      <c r="E72" s="21">
        <v>1</v>
      </c>
      <c r="F72" s="21"/>
      <c r="G72" s="23" t="s">
        <v>43</v>
      </c>
      <c r="H72" s="24">
        <v>3</v>
      </c>
    </row>
    <row r="73" spans="1:8" x14ac:dyDescent="0.3">
      <c r="A73" s="25" t="s">
        <v>43</v>
      </c>
      <c r="B73" s="21"/>
      <c r="C73" s="21"/>
      <c r="D73" s="21">
        <v>3</v>
      </c>
      <c r="E73" s="21">
        <v>3</v>
      </c>
      <c r="F73" s="21"/>
      <c r="G73" s="23" t="s">
        <v>39</v>
      </c>
      <c r="H73" s="24">
        <v>1</v>
      </c>
    </row>
    <row r="74" spans="1:8" x14ac:dyDescent="0.3">
      <c r="A74" s="25" t="s">
        <v>39</v>
      </c>
      <c r="B74" s="21"/>
      <c r="C74" s="21"/>
      <c r="D74" s="21">
        <v>1</v>
      </c>
      <c r="E74" s="21">
        <v>1</v>
      </c>
      <c r="F74" s="21"/>
      <c r="G74" s="23" t="s">
        <v>40</v>
      </c>
      <c r="H74" s="24">
        <v>3</v>
      </c>
    </row>
    <row r="75" spans="1:8" x14ac:dyDescent="0.3">
      <c r="A75" s="25" t="s">
        <v>40</v>
      </c>
      <c r="B75" s="21">
        <v>1</v>
      </c>
      <c r="C75" s="21"/>
      <c r="D75" s="21">
        <v>2</v>
      </c>
      <c r="E75" s="21">
        <v>3</v>
      </c>
      <c r="F75" s="21"/>
      <c r="G75" s="25" t="s">
        <v>65</v>
      </c>
      <c r="H75" s="21">
        <v>1</v>
      </c>
    </row>
    <row r="76" spans="1:8" x14ac:dyDescent="0.3">
      <c r="A76" s="25" t="s">
        <v>65</v>
      </c>
      <c r="B76" s="21">
        <v>1</v>
      </c>
      <c r="C76" s="21"/>
      <c r="D76" s="21"/>
      <c r="E76" s="21">
        <v>1</v>
      </c>
      <c r="F76" s="21"/>
      <c r="G76" s="19" t="s">
        <v>13</v>
      </c>
      <c r="H76" s="20">
        <v>9</v>
      </c>
    </row>
    <row r="77" spans="1:8" x14ac:dyDescent="0.3">
      <c r="A77" s="19" t="s">
        <v>13</v>
      </c>
      <c r="B77" s="20">
        <v>4</v>
      </c>
      <c r="C77" s="20">
        <v>2</v>
      </c>
      <c r="D77" s="20">
        <v>3</v>
      </c>
      <c r="E77" s="20">
        <v>9</v>
      </c>
      <c r="F77" s="21"/>
      <c r="G77" s="23" t="s">
        <v>41</v>
      </c>
      <c r="H77" s="24">
        <v>1</v>
      </c>
    </row>
    <row r="78" spans="1:8" x14ac:dyDescent="0.3">
      <c r="A78" s="25" t="s">
        <v>41</v>
      </c>
      <c r="B78" s="21">
        <v>1</v>
      </c>
      <c r="C78" s="21"/>
      <c r="D78" s="21"/>
      <c r="E78" s="21">
        <v>1</v>
      </c>
      <c r="F78" s="21"/>
      <c r="G78" s="23" t="s">
        <v>42</v>
      </c>
      <c r="H78" s="24">
        <v>1</v>
      </c>
    </row>
    <row r="79" spans="1:8" x14ac:dyDescent="0.3">
      <c r="A79" s="25" t="s">
        <v>42</v>
      </c>
      <c r="B79" s="21"/>
      <c r="C79" s="21">
        <v>1</v>
      </c>
      <c r="D79" s="21"/>
      <c r="E79" s="21">
        <v>1</v>
      </c>
      <c r="F79" s="21"/>
      <c r="G79" s="23" t="s">
        <v>43</v>
      </c>
      <c r="H79" s="24">
        <v>1</v>
      </c>
    </row>
    <row r="80" spans="1:8" x14ac:dyDescent="0.3">
      <c r="A80" s="25" t="s">
        <v>43</v>
      </c>
      <c r="B80" s="21">
        <v>1</v>
      </c>
      <c r="C80" s="21"/>
      <c r="D80" s="21"/>
      <c r="E80" s="21">
        <v>1</v>
      </c>
      <c r="F80" s="21"/>
      <c r="G80" s="23" t="s">
        <v>40</v>
      </c>
      <c r="H80" s="24">
        <v>5</v>
      </c>
    </row>
    <row r="81" spans="1:8" x14ac:dyDescent="0.3">
      <c r="A81" s="25" t="s">
        <v>40</v>
      </c>
      <c r="B81" s="21">
        <v>1</v>
      </c>
      <c r="C81" s="21">
        <v>1</v>
      </c>
      <c r="D81" s="21">
        <v>3</v>
      </c>
      <c r="E81" s="21">
        <v>5</v>
      </c>
      <c r="F81" s="21"/>
      <c r="G81" s="25" t="s">
        <v>65</v>
      </c>
      <c r="H81" s="21">
        <v>1</v>
      </c>
    </row>
    <row r="82" spans="1:8" x14ac:dyDescent="0.3">
      <c r="A82" s="25" t="s">
        <v>65</v>
      </c>
      <c r="B82" s="21">
        <v>1</v>
      </c>
      <c r="C82" s="21"/>
      <c r="D82" s="21"/>
      <c r="E82" s="21">
        <v>1</v>
      </c>
      <c r="F82" s="21"/>
      <c r="G82" s="19" t="s">
        <v>1</v>
      </c>
      <c r="H82" s="20">
        <v>4</v>
      </c>
    </row>
    <row r="83" spans="1:8" x14ac:dyDescent="0.3">
      <c r="A83" s="19" t="s">
        <v>1</v>
      </c>
      <c r="B83" s="20">
        <v>2</v>
      </c>
      <c r="C83" s="20">
        <v>2</v>
      </c>
      <c r="D83" s="20"/>
      <c r="E83" s="20">
        <v>4</v>
      </c>
      <c r="F83" s="21"/>
      <c r="G83" s="25" t="s">
        <v>37</v>
      </c>
      <c r="H83" s="21">
        <v>1</v>
      </c>
    </row>
    <row r="84" spans="1:8" x14ac:dyDescent="0.3">
      <c r="A84" s="25" t="s">
        <v>37</v>
      </c>
      <c r="B84" s="21">
        <v>1</v>
      </c>
      <c r="C84" s="21"/>
      <c r="D84" s="21"/>
      <c r="E84" s="21">
        <v>1</v>
      </c>
      <c r="F84" s="21"/>
      <c r="G84" s="25" t="s">
        <v>38</v>
      </c>
      <c r="H84" s="21">
        <v>3</v>
      </c>
    </row>
    <row r="85" spans="1:8" x14ac:dyDescent="0.3">
      <c r="A85" s="25" t="s">
        <v>38</v>
      </c>
      <c r="B85" s="21">
        <v>1</v>
      </c>
      <c r="C85" s="21">
        <v>2</v>
      </c>
      <c r="D85" s="21"/>
      <c r="E85" s="21">
        <v>3</v>
      </c>
      <c r="F85" s="21"/>
      <c r="G85" s="19" t="s">
        <v>14</v>
      </c>
      <c r="H85" s="20">
        <v>10</v>
      </c>
    </row>
    <row r="86" spans="1:8" x14ac:dyDescent="0.3">
      <c r="A86" s="19" t="s">
        <v>14</v>
      </c>
      <c r="B86" s="20">
        <v>4</v>
      </c>
      <c r="C86" s="20">
        <v>2</v>
      </c>
      <c r="D86" s="20">
        <v>4</v>
      </c>
      <c r="E86" s="20">
        <v>10</v>
      </c>
      <c r="F86" s="21"/>
      <c r="G86" s="23" t="s">
        <v>41</v>
      </c>
      <c r="H86" s="24">
        <v>2</v>
      </c>
    </row>
    <row r="87" spans="1:8" x14ac:dyDescent="0.3">
      <c r="A87" s="25" t="s">
        <v>41</v>
      </c>
      <c r="B87" s="21">
        <v>1</v>
      </c>
      <c r="C87" s="21"/>
      <c r="D87" s="21">
        <v>1</v>
      </c>
      <c r="E87" s="21">
        <v>2</v>
      </c>
      <c r="F87" s="21"/>
      <c r="G87" s="23" t="s">
        <v>43</v>
      </c>
      <c r="H87" s="24">
        <v>1</v>
      </c>
    </row>
    <row r="88" spans="1:8" x14ac:dyDescent="0.3">
      <c r="A88" s="25" t="s">
        <v>43</v>
      </c>
      <c r="B88" s="21"/>
      <c r="C88" s="21">
        <v>1</v>
      </c>
      <c r="D88" s="21"/>
      <c r="E88" s="21">
        <v>1</v>
      </c>
      <c r="F88" s="21"/>
      <c r="G88" s="23" t="s">
        <v>39</v>
      </c>
      <c r="H88" s="24">
        <v>1</v>
      </c>
    </row>
    <row r="89" spans="1:8" x14ac:dyDescent="0.3">
      <c r="A89" s="25" t="s">
        <v>39</v>
      </c>
      <c r="B89" s="21">
        <v>1</v>
      </c>
      <c r="C89" s="21"/>
      <c r="D89" s="21"/>
      <c r="E89" s="21">
        <v>1</v>
      </c>
      <c r="F89" s="21"/>
      <c r="G89" s="23" t="s">
        <v>40</v>
      </c>
      <c r="H89" s="24">
        <v>5</v>
      </c>
    </row>
    <row r="90" spans="1:8" x14ac:dyDescent="0.3">
      <c r="A90" s="25" t="s">
        <v>40</v>
      </c>
      <c r="B90" s="21">
        <v>1</v>
      </c>
      <c r="C90" s="21">
        <v>1</v>
      </c>
      <c r="D90" s="21">
        <v>3</v>
      </c>
      <c r="E90" s="21">
        <v>5</v>
      </c>
      <c r="F90" s="21"/>
      <c r="G90" s="25" t="s">
        <v>65</v>
      </c>
      <c r="H90" s="21">
        <v>1</v>
      </c>
    </row>
    <row r="91" spans="1:8" x14ac:dyDescent="0.3">
      <c r="A91" s="25" t="s">
        <v>65</v>
      </c>
      <c r="B91" s="21">
        <v>1</v>
      </c>
      <c r="C91" s="21"/>
      <c r="D91" s="21"/>
      <c r="E91" s="21">
        <v>1</v>
      </c>
      <c r="F91" s="21"/>
      <c r="G91" s="19" t="s">
        <v>9</v>
      </c>
      <c r="H91" s="20">
        <v>14</v>
      </c>
    </row>
    <row r="92" spans="1:8" x14ac:dyDescent="0.3">
      <c r="A92" s="19" t="s">
        <v>9</v>
      </c>
      <c r="B92" s="20">
        <v>4</v>
      </c>
      <c r="C92" s="20">
        <v>10</v>
      </c>
      <c r="D92" s="20"/>
      <c r="E92" s="20">
        <v>14</v>
      </c>
      <c r="F92" s="21"/>
      <c r="G92" s="23" t="s">
        <v>41</v>
      </c>
      <c r="H92" s="24">
        <v>4</v>
      </c>
    </row>
    <row r="93" spans="1:8" x14ac:dyDescent="0.3">
      <c r="A93" s="25" t="s">
        <v>41</v>
      </c>
      <c r="B93" s="21"/>
      <c r="C93" s="21">
        <v>4</v>
      </c>
      <c r="D93" s="21"/>
      <c r="E93" s="21">
        <v>4</v>
      </c>
      <c r="F93" s="21"/>
      <c r="G93" s="23" t="s">
        <v>43</v>
      </c>
      <c r="H93" s="24">
        <v>4</v>
      </c>
    </row>
    <row r="94" spans="1:8" x14ac:dyDescent="0.3">
      <c r="A94" s="25" t="s">
        <v>43</v>
      </c>
      <c r="B94" s="21"/>
      <c r="C94" s="21">
        <v>4</v>
      </c>
      <c r="D94" s="21"/>
      <c r="E94" s="21">
        <v>4</v>
      </c>
      <c r="F94" s="21"/>
      <c r="G94" s="23" t="s">
        <v>40</v>
      </c>
      <c r="H94" s="24">
        <v>4</v>
      </c>
    </row>
    <row r="95" spans="1:8" x14ac:dyDescent="0.3">
      <c r="A95" s="25" t="s">
        <v>40</v>
      </c>
      <c r="B95" s="21">
        <v>4</v>
      </c>
      <c r="C95" s="21"/>
      <c r="D95" s="21"/>
      <c r="E95" s="21">
        <v>4</v>
      </c>
      <c r="F95" s="21"/>
      <c r="G95" s="25" t="s">
        <v>449</v>
      </c>
      <c r="H95" s="21">
        <v>2</v>
      </c>
    </row>
    <row r="96" spans="1:8" x14ac:dyDescent="0.3">
      <c r="A96" s="25" t="s">
        <v>449</v>
      </c>
      <c r="B96" s="21"/>
      <c r="C96" s="21">
        <v>2</v>
      </c>
      <c r="D96" s="21"/>
      <c r="E96" s="21">
        <v>2</v>
      </c>
      <c r="F96" s="21"/>
      <c r="G96" s="15" t="s">
        <v>45</v>
      </c>
      <c r="H96" s="16">
        <v>58</v>
      </c>
    </row>
    <row r="97" spans="1:6" x14ac:dyDescent="0.3">
      <c r="A97" s="15" t="s">
        <v>45</v>
      </c>
      <c r="B97" s="16">
        <v>17</v>
      </c>
      <c r="C97" s="16">
        <v>16</v>
      </c>
      <c r="D97" s="16">
        <v>25</v>
      </c>
      <c r="E97" s="16">
        <v>58</v>
      </c>
      <c r="F97" s="21"/>
    </row>
    <row r="99" spans="1:6" x14ac:dyDescent="0.3">
      <c r="A99" s="14" t="s">
        <v>36</v>
      </c>
      <c r="B99" t="s">
        <v>431</v>
      </c>
    </row>
    <row r="101" spans="1:6" x14ac:dyDescent="0.3">
      <c r="A101" s="14" t="s">
        <v>44</v>
      </c>
      <c r="B101" t="s">
        <v>450</v>
      </c>
    </row>
    <row r="102" spans="1:6" x14ac:dyDescent="0.3">
      <c r="A102" s="15" t="s">
        <v>49</v>
      </c>
      <c r="B102" s="16">
        <v>1</v>
      </c>
    </row>
    <row r="103" spans="1:6" x14ac:dyDescent="0.3">
      <c r="A103" s="15" t="s">
        <v>50</v>
      </c>
      <c r="B103" s="16">
        <v>2</v>
      </c>
    </row>
    <row r="104" spans="1:6" x14ac:dyDescent="0.3">
      <c r="A104" s="15" t="s">
        <v>403</v>
      </c>
      <c r="B104" s="16">
        <v>4</v>
      </c>
    </row>
    <row r="105" spans="1:6" x14ac:dyDescent="0.3">
      <c r="A105" s="15" t="s">
        <v>51</v>
      </c>
      <c r="B105" s="16">
        <v>5</v>
      </c>
    </row>
    <row r="106" spans="1:6" x14ac:dyDescent="0.3">
      <c r="A106" s="15" t="s">
        <v>53</v>
      </c>
      <c r="B106" s="16">
        <v>1</v>
      </c>
    </row>
    <row r="107" spans="1:6" x14ac:dyDescent="0.3">
      <c r="A107" s="15" t="s">
        <v>35</v>
      </c>
      <c r="B107" s="16">
        <v>4</v>
      </c>
    </row>
    <row r="108" spans="1:6" x14ac:dyDescent="0.3">
      <c r="A108" s="15" t="s">
        <v>17</v>
      </c>
      <c r="B108" s="16">
        <v>2</v>
      </c>
    </row>
    <row r="109" spans="1:6" x14ac:dyDescent="0.3">
      <c r="A109" s="15" t="s">
        <v>18</v>
      </c>
      <c r="B109" s="16">
        <v>1</v>
      </c>
    </row>
    <row r="110" spans="1:6" x14ac:dyDescent="0.3">
      <c r="A110" s="15" t="s">
        <v>16</v>
      </c>
      <c r="B110" s="16">
        <v>4</v>
      </c>
    </row>
    <row r="111" spans="1:6" x14ac:dyDescent="0.3">
      <c r="A111" s="15" t="s">
        <v>19</v>
      </c>
      <c r="B111" s="16">
        <v>3</v>
      </c>
    </row>
    <row r="112" spans="1:6" x14ac:dyDescent="0.3">
      <c r="A112" s="15" t="s">
        <v>54</v>
      </c>
      <c r="B112" s="16">
        <v>5</v>
      </c>
    </row>
    <row r="113" spans="1:2" x14ac:dyDescent="0.3">
      <c r="A113" s="15" t="s">
        <v>63</v>
      </c>
      <c r="B113" s="16">
        <v>3</v>
      </c>
    </row>
    <row r="114" spans="1:2" x14ac:dyDescent="0.3">
      <c r="A114" s="15" t="s">
        <v>55</v>
      </c>
      <c r="B114" s="16">
        <v>4</v>
      </c>
    </row>
    <row r="115" spans="1:2" x14ac:dyDescent="0.3">
      <c r="A115" s="15" t="s">
        <v>56</v>
      </c>
      <c r="B115" s="16">
        <v>2</v>
      </c>
    </row>
    <row r="116" spans="1:2" x14ac:dyDescent="0.3">
      <c r="A116" s="15" t="s">
        <v>57</v>
      </c>
      <c r="B116" s="16">
        <v>4</v>
      </c>
    </row>
    <row r="117" spans="1:2" x14ac:dyDescent="0.3">
      <c r="A117" s="15" t="s">
        <v>58</v>
      </c>
      <c r="B117" s="16">
        <v>1</v>
      </c>
    </row>
    <row r="118" spans="1:2" x14ac:dyDescent="0.3">
      <c r="A118" s="15" t="s">
        <v>59</v>
      </c>
      <c r="B118" s="16">
        <v>5</v>
      </c>
    </row>
    <row r="119" spans="1:2" x14ac:dyDescent="0.3">
      <c r="A119" s="15" t="s">
        <v>61</v>
      </c>
      <c r="B119" s="16">
        <v>2</v>
      </c>
    </row>
    <row r="120" spans="1:2" x14ac:dyDescent="0.3">
      <c r="A120" s="15" t="s">
        <v>60</v>
      </c>
      <c r="B120" s="16">
        <v>5</v>
      </c>
    </row>
    <row r="121" spans="1:2" x14ac:dyDescent="0.3">
      <c r="A121" s="15" t="s">
        <v>45</v>
      </c>
      <c r="B121" s="16">
        <v>58</v>
      </c>
    </row>
  </sheetData>
  <autoFilter ref="A1:D59" xr:uid="{39165358-1B7D-4FA1-8DF6-C96895520A3F}"/>
  <sortState xmlns:xlrd2="http://schemas.microsoft.com/office/spreadsheetml/2017/richdata2" ref="J2:J23">
    <sortCondition ref="J2:J23"/>
  </sortState>
  <dataValidations count="3">
    <dataValidation type="list" allowBlank="1" showInputMessage="1" showErrorMessage="1" sqref="D23:D25 C157:C1048576 E2:H22 D29:D30 D37 D33:D35 C27:D27 C1:C26 C28:C61" xr:uid="{691C900A-BEAC-4BBC-8961-7B2CAC00C251}">
      <formula1>$L$1:$L$3</formula1>
    </dataValidation>
    <dataValidation type="list" allowBlank="1" showInputMessage="1" showErrorMessage="1" sqref="A191:A1048576 A1:A59" xr:uid="{A1583236-7247-4A89-A7DE-7D231D1C1137}">
      <formula1>$K$1:$K$6</formula1>
    </dataValidation>
    <dataValidation type="list" allowBlank="1" showInputMessage="1" showErrorMessage="1" sqref="D1:D22 D157:D1048576 D60:D61 D28 D31:D32 D36 D26 D38:D59" xr:uid="{32BB5110-0883-43DE-99E6-AB7219E69B42}">
      <formula1>$I$1:$I$22</formula1>
    </dataValidation>
  </dataValidations>
  <pageMargins left="0.7" right="0.7" top="0.75" bottom="0.75" header="0.3" footer="0.3"/>
  <pageSetup paperSize="9" orientation="portrait" horizontalDpi="4294967293" verticalDpi="4294967293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5A4A45-1448-4DCB-8EB8-06A18CBB80CD}">
          <x14:formula1>
            <xm:f>'LISTE NOMS ET CLUBS'!$A:$A</xm:f>
          </x14:formula1>
          <xm:sqref>I84:I1048576 K62:K83 I1:I61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DEBUTANT(E)S</vt:lpstr>
      <vt:lpstr>MINI POUSSIN(E)S</vt:lpstr>
      <vt:lpstr>POUSSIN(E)S</vt:lpstr>
      <vt:lpstr>BENJAMIN(E)S</vt:lpstr>
      <vt:lpstr>MINIMES F - G</vt:lpstr>
      <vt:lpstr>TC F - G</vt:lpstr>
      <vt:lpstr>LISTE NOMS ET CLUBS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MEYSSIN</dc:creator>
  <cp:lastModifiedBy>Stéphanie MEYSSIN</cp:lastModifiedBy>
  <dcterms:created xsi:type="dcterms:W3CDTF">2022-07-28T20:06:16Z</dcterms:created>
  <dcterms:modified xsi:type="dcterms:W3CDTF">2022-08-04T13:31:22Z</dcterms:modified>
</cp:coreProperties>
</file>